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H77" i="2" l="1"/>
  <c r="I77" i="2"/>
  <c r="F71" i="2"/>
  <c r="G117" i="2" l="1"/>
  <c r="F120" i="2"/>
  <c r="I120" i="2"/>
  <c r="G123" i="2"/>
  <c r="D123" i="2"/>
  <c r="E143" i="2"/>
  <c r="E137" i="2"/>
  <c r="H132" i="2"/>
  <c r="D117" i="2"/>
  <c r="G108" i="2"/>
  <c r="G107" i="2"/>
  <c r="G111" i="2"/>
  <c r="H87" i="2" l="1"/>
  <c r="G79" i="2"/>
  <c r="J79" i="2" s="1"/>
  <c r="D79" i="2"/>
  <c r="A75" i="2"/>
  <c r="G75" i="2"/>
  <c r="D75" i="2"/>
  <c r="J75" i="2" s="1"/>
  <c r="I51" i="2"/>
  <c r="F51" i="2"/>
  <c r="D51" i="2"/>
  <c r="A55" i="2"/>
  <c r="G55" i="2" l="1"/>
  <c r="D55" i="2"/>
  <c r="E34" i="2"/>
  <c r="H34" i="2"/>
  <c r="I13" i="2"/>
  <c r="I37" i="2" l="1"/>
  <c r="I130" i="2"/>
  <c r="I115" i="2"/>
  <c r="F115" i="2"/>
  <c r="H37" i="2"/>
  <c r="E37" i="2"/>
  <c r="G38" i="2"/>
  <c r="D38" i="2"/>
  <c r="J38" i="2" l="1"/>
  <c r="G45" i="3"/>
  <c r="F130" i="2" l="1"/>
  <c r="K91" i="2" l="1"/>
  <c r="H52" i="2" l="1"/>
  <c r="G63" i="2"/>
  <c r="G59" i="2"/>
  <c r="D59" i="2"/>
  <c r="H137" i="2"/>
  <c r="G89" i="2"/>
  <c r="D89" i="2"/>
  <c r="E61" i="2"/>
  <c r="L16" i="3"/>
  <c r="G16" i="3"/>
  <c r="K16" i="3"/>
  <c r="J59" i="2" l="1"/>
  <c r="J89" i="2"/>
  <c r="D45" i="3"/>
  <c r="I56" i="2" l="1"/>
  <c r="H143" i="2"/>
  <c r="G80" i="2"/>
  <c r="D80" i="2"/>
  <c r="J80" i="2" l="1"/>
  <c r="G145" i="2"/>
  <c r="D145" i="2"/>
  <c r="E132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0" i="2" l="1"/>
  <c r="E85" i="2"/>
  <c r="H134" i="2" l="1"/>
  <c r="H100" i="2" l="1"/>
  <c r="A34" i="2" l="1"/>
  <c r="A35" i="2"/>
  <c r="D147" i="2" l="1"/>
  <c r="L15" i="3"/>
  <c r="K15" i="3"/>
  <c r="L149" i="2"/>
  <c r="K149" i="2"/>
  <c r="L148" i="2"/>
  <c r="K148" i="2"/>
  <c r="J148" i="2"/>
  <c r="L147" i="2"/>
  <c r="K147" i="2"/>
  <c r="L144" i="2"/>
  <c r="K144" i="2"/>
  <c r="J144" i="2"/>
  <c r="I146" i="2"/>
  <c r="I142" i="2" s="1"/>
  <c r="F146" i="2"/>
  <c r="A90" i="2"/>
  <c r="G90" i="2"/>
  <c r="D90" i="2"/>
  <c r="F13" i="2"/>
  <c r="L146" i="2" l="1"/>
  <c r="J90" i="2"/>
  <c r="H146" i="2" l="1"/>
  <c r="E146" i="2"/>
  <c r="E95" i="2"/>
  <c r="H45" i="2"/>
  <c r="H142" i="2" l="1"/>
  <c r="G146" i="2"/>
  <c r="G142" i="2" s="1"/>
  <c r="D146" i="2"/>
  <c r="D142" i="2" s="1"/>
  <c r="E142" i="2"/>
  <c r="K146" i="2"/>
  <c r="D52" i="3"/>
  <c r="J52" i="3" s="1"/>
  <c r="K52" i="3"/>
  <c r="L52" i="3"/>
  <c r="A91" i="2" l="1"/>
  <c r="G91" i="2" l="1"/>
  <c r="D91" i="2"/>
  <c r="J91" i="2" l="1"/>
  <c r="I105" i="2"/>
  <c r="G78" i="2"/>
  <c r="D78" i="2"/>
  <c r="H85" i="2"/>
  <c r="J78" i="2" l="1"/>
  <c r="L102" i="2"/>
  <c r="L101" i="2"/>
  <c r="K102" i="2"/>
  <c r="I100" i="2"/>
  <c r="E100" i="2"/>
  <c r="G102" i="2"/>
  <c r="D102" i="2"/>
  <c r="C102" i="2"/>
  <c r="J102" i="2" l="1"/>
  <c r="I106" i="2"/>
  <c r="G70" i="2"/>
  <c r="D70" i="2"/>
  <c r="J70" i="2" l="1"/>
  <c r="E140" i="2"/>
  <c r="H140" i="2"/>
  <c r="L96" i="2"/>
  <c r="L93" i="2"/>
  <c r="L88" i="2"/>
  <c r="L86" i="2"/>
  <c r="L84" i="2"/>
  <c r="L82" i="2"/>
  <c r="K96" i="2"/>
  <c r="K93" i="2"/>
  <c r="K88" i="2"/>
  <c r="K86" i="2"/>
  <c r="K85" i="2"/>
  <c r="K84" i="2"/>
  <c r="K82" i="2"/>
  <c r="H106" i="2"/>
  <c r="F106" i="2"/>
  <c r="E106" i="2"/>
  <c r="I103" i="2"/>
  <c r="H103" i="2"/>
  <c r="F103" i="2"/>
  <c r="E103" i="2"/>
  <c r="F100" i="2"/>
  <c r="D100" i="2" s="1"/>
  <c r="I98" i="2"/>
  <c r="H98" i="2"/>
  <c r="F98" i="2"/>
  <c r="E98" i="2"/>
  <c r="I95" i="2"/>
  <c r="I94" i="2" s="1"/>
  <c r="H95" i="2"/>
  <c r="K95" i="2" s="1"/>
  <c r="F95" i="2"/>
  <c r="F94" i="2" s="1"/>
  <c r="E94" i="2"/>
  <c r="I92" i="2"/>
  <c r="H92" i="2"/>
  <c r="F92" i="2"/>
  <c r="E92" i="2"/>
  <c r="I81" i="2"/>
  <c r="H81" i="2"/>
  <c r="F81" i="2"/>
  <c r="E81" i="2"/>
  <c r="I83" i="2"/>
  <c r="H83" i="2"/>
  <c r="F83" i="2"/>
  <c r="E83" i="2"/>
  <c r="I85" i="2"/>
  <c r="F85" i="2"/>
  <c r="D85" i="2" s="1"/>
  <c r="I87" i="2"/>
  <c r="F87" i="2"/>
  <c r="E87" i="2"/>
  <c r="G96" i="2"/>
  <c r="G93" i="2"/>
  <c r="G88" i="2"/>
  <c r="G86" i="2"/>
  <c r="G84" i="2"/>
  <c r="G82" i="2"/>
  <c r="D104" i="2"/>
  <c r="D101" i="2"/>
  <c r="D99" i="2"/>
  <c r="D96" i="2"/>
  <c r="D93" i="2"/>
  <c r="D88" i="2"/>
  <c r="D86" i="2"/>
  <c r="D84" i="2"/>
  <c r="D82" i="2"/>
  <c r="I40" i="2"/>
  <c r="I36" i="2" s="1"/>
  <c r="H40" i="2"/>
  <c r="F40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L81" i="2" l="1"/>
  <c r="G95" i="2"/>
  <c r="L92" i="2"/>
  <c r="H94" i="2"/>
  <c r="G94" i="2" s="1"/>
  <c r="L94" i="2"/>
  <c r="G92" i="2"/>
  <c r="I97" i="2"/>
  <c r="H97" i="2"/>
  <c r="L83" i="2"/>
  <c r="L95" i="2"/>
  <c r="I24" i="2"/>
  <c r="L87" i="2"/>
  <c r="K92" i="2"/>
  <c r="D94" i="2"/>
  <c r="F97" i="2"/>
  <c r="K87" i="2"/>
  <c r="E77" i="2"/>
  <c r="L85" i="2"/>
  <c r="F77" i="2"/>
  <c r="F76" i="2" s="1"/>
  <c r="D103" i="2"/>
  <c r="J84" i="2"/>
  <c r="J93" i="2"/>
  <c r="D92" i="2"/>
  <c r="J86" i="2"/>
  <c r="J82" i="2"/>
  <c r="J96" i="2"/>
  <c r="G81" i="2"/>
  <c r="K81" i="2"/>
  <c r="J88" i="2"/>
  <c r="K83" i="2"/>
  <c r="E97" i="2"/>
  <c r="D83" i="2"/>
  <c r="D81" i="2"/>
  <c r="D98" i="2"/>
  <c r="D95" i="2"/>
  <c r="G83" i="2"/>
  <c r="G85" i="2"/>
  <c r="J85" i="2" s="1"/>
  <c r="G87" i="2"/>
  <c r="D87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2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0" i="2"/>
  <c r="H150" i="2"/>
  <c r="F150" i="2"/>
  <c r="E150" i="2"/>
  <c r="I143" i="2"/>
  <c r="F143" i="2"/>
  <c r="F142" i="2" s="1"/>
  <c r="I134" i="2"/>
  <c r="F134" i="2"/>
  <c r="I132" i="2"/>
  <c r="F132" i="2"/>
  <c r="H130" i="2"/>
  <c r="I128" i="2"/>
  <c r="H128" i="2"/>
  <c r="F128" i="2"/>
  <c r="E134" i="2"/>
  <c r="E130" i="2"/>
  <c r="E128" i="2"/>
  <c r="I73" i="2"/>
  <c r="I72" i="2" s="1"/>
  <c r="I71" i="2" s="1"/>
  <c r="I61" i="2"/>
  <c r="I60" i="2" s="1"/>
  <c r="H61" i="2"/>
  <c r="H60" i="2" s="1"/>
  <c r="F61" i="2"/>
  <c r="F60" i="2" s="1"/>
  <c r="G58" i="2"/>
  <c r="G57" i="2"/>
  <c r="G54" i="2"/>
  <c r="G53" i="2"/>
  <c r="F56" i="2"/>
  <c r="E56" i="2"/>
  <c r="I48" i="2"/>
  <c r="I47" i="2" s="1"/>
  <c r="H48" i="2"/>
  <c r="H47" i="2" s="1"/>
  <c r="I45" i="2"/>
  <c r="I19" i="2"/>
  <c r="I18" i="2" s="1"/>
  <c r="H19" i="2"/>
  <c r="H18" i="2" s="1"/>
  <c r="F48" i="2"/>
  <c r="F47" i="2" s="1"/>
  <c r="F45" i="2"/>
  <c r="E48" i="2"/>
  <c r="E47" i="2" s="1"/>
  <c r="E45" i="2"/>
  <c r="F37" i="2"/>
  <c r="E36" i="2"/>
  <c r="E25" i="2"/>
  <c r="E24" i="2" s="1"/>
  <c r="F19" i="2"/>
  <c r="F18" i="2" s="1"/>
  <c r="E19" i="2"/>
  <c r="E18" i="2" s="1"/>
  <c r="J94" i="2" l="1"/>
  <c r="H127" i="2"/>
  <c r="J95" i="2"/>
  <c r="K94" i="2"/>
  <c r="E127" i="2"/>
  <c r="H76" i="2"/>
  <c r="D97" i="2"/>
  <c r="J92" i="2"/>
  <c r="I76" i="2"/>
  <c r="G77" i="2"/>
  <c r="L77" i="2"/>
  <c r="D77" i="2"/>
  <c r="J81" i="2"/>
  <c r="E76" i="2"/>
  <c r="J83" i="2"/>
  <c r="J87" i="2"/>
  <c r="K77" i="2"/>
  <c r="E11" i="4"/>
  <c r="F44" i="2"/>
  <c r="E44" i="2"/>
  <c r="I127" i="2"/>
  <c r="F127" i="2"/>
  <c r="I44" i="2"/>
  <c r="H44" i="2"/>
  <c r="F36" i="2"/>
  <c r="G152" i="2"/>
  <c r="G151" i="2"/>
  <c r="G150" i="2"/>
  <c r="G149" i="2"/>
  <c r="G147" i="2"/>
  <c r="J147" i="2" s="1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2" i="2"/>
  <c r="G121" i="2"/>
  <c r="G119" i="2"/>
  <c r="G116" i="2"/>
  <c r="G110" i="2"/>
  <c r="G106" i="2"/>
  <c r="G104" i="2"/>
  <c r="G103" i="2"/>
  <c r="G101" i="2"/>
  <c r="G100" i="2"/>
  <c r="G99" i="2"/>
  <c r="G98" i="2"/>
  <c r="G97" i="2"/>
  <c r="G74" i="2"/>
  <c r="G69" i="2"/>
  <c r="G65" i="2"/>
  <c r="G64" i="2"/>
  <c r="G62" i="2"/>
  <c r="G61" i="2"/>
  <c r="G60" i="2"/>
  <c r="G49" i="2"/>
  <c r="G48" i="2"/>
  <c r="G47" i="2"/>
  <c r="G46" i="2"/>
  <c r="G45" i="2"/>
  <c r="G43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52" i="2"/>
  <c r="D151" i="2"/>
  <c r="D150" i="2"/>
  <c r="D149" i="2"/>
  <c r="J146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6" i="2"/>
  <c r="D125" i="2"/>
  <c r="D122" i="2"/>
  <c r="D121" i="2"/>
  <c r="D119" i="2"/>
  <c r="D116" i="2"/>
  <c r="D111" i="2"/>
  <c r="D110" i="2"/>
  <c r="D108" i="2"/>
  <c r="D107" i="2"/>
  <c r="D106" i="2"/>
  <c r="D74" i="2"/>
  <c r="D69" i="2"/>
  <c r="D65" i="2"/>
  <c r="D64" i="2"/>
  <c r="D63" i="2"/>
  <c r="D62" i="2"/>
  <c r="D58" i="2"/>
  <c r="D57" i="2"/>
  <c r="D54" i="2"/>
  <c r="D53" i="2"/>
  <c r="D49" i="2"/>
  <c r="D48" i="2"/>
  <c r="D47" i="2"/>
  <c r="D46" i="2"/>
  <c r="D45" i="2"/>
  <c r="D43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9" i="2"/>
  <c r="D36" i="2"/>
  <c r="J77" i="2"/>
  <c r="D44" i="2"/>
  <c r="J17" i="2"/>
  <c r="G127" i="2"/>
  <c r="D115" i="2"/>
  <c r="D114" i="2" s="1"/>
  <c r="G115" i="2"/>
  <c r="G114" i="2" s="1"/>
  <c r="E9" i="4"/>
  <c r="D11" i="4"/>
  <c r="G44" i="2"/>
  <c r="K35" i="3"/>
  <c r="D57" i="3"/>
  <c r="I44" i="3"/>
  <c r="J139" i="2"/>
  <c r="H56" i="2"/>
  <c r="H51" i="2" s="1"/>
  <c r="G56" i="2" l="1"/>
  <c r="D9" i="4"/>
  <c r="H68" i="2"/>
  <c r="J42" i="2"/>
  <c r="K101" i="2"/>
  <c r="J101" i="2"/>
  <c r="L27" i="2"/>
  <c r="K27" i="2"/>
  <c r="J27" i="2"/>
  <c r="L41" i="3"/>
  <c r="K41" i="3"/>
  <c r="J41" i="3"/>
  <c r="H38" i="3"/>
  <c r="G38" i="3"/>
  <c r="E38" i="3"/>
  <c r="D38" i="3"/>
  <c r="I114" i="2"/>
  <c r="L35" i="3"/>
  <c r="G18" i="3"/>
  <c r="J119" i="2"/>
  <c r="J108" i="2"/>
  <c r="L29" i="2"/>
  <c r="K29" i="2"/>
  <c r="J29" i="2"/>
  <c r="J126" i="2"/>
  <c r="H115" i="2"/>
  <c r="J107" i="2"/>
  <c r="H31" i="3"/>
  <c r="G31" i="3"/>
  <c r="E31" i="3"/>
  <c r="D31" i="3"/>
  <c r="D25" i="3"/>
  <c r="J35" i="3"/>
  <c r="I124" i="2"/>
  <c r="H124" i="2"/>
  <c r="F124" i="2"/>
  <c r="E124" i="2"/>
  <c r="K24" i="3"/>
  <c r="J24" i="3"/>
  <c r="I113" i="2" l="1"/>
  <c r="I112" i="2" s="1"/>
  <c r="E120" i="2"/>
  <c r="D120" i="2" s="1"/>
  <c r="D124" i="2"/>
  <c r="H120" i="2"/>
  <c r="G120" i="2" s="1"/>
  <c r="G124" i="2"/>
  <c r="H67" i="2"/>
  <c r="G68" i="2"/>
  <c r="H114" i="2"/>
  <c r="E13" i="2"/>
  <c r="H113" i="2" l="1"/>
  <c r="G113" i="2"/>
  <c r="G112" i="2" s="1"/>
  <c r="G67" i="2"/>
  <c r="H66" i="2"/>
  <c r="E12" i="2"/>
  <c r="D18" i="3"/>
  <c r="F18" i="3"/>
  <c r="G47" i="3"/>
  <c r="I20" i="3"/>
  <c r="H20" i="3"/>
  <c r="G20" i="3"/>
  <c r="F20" i="3"/>
  <c r="E20" i="3"/>
  <c r="D20" i="3"/>
  <c r="L151" i="2"/>
  <c r="K151" i="2"/>
  <c r="J151" i="2"/>
  <c r="L150" i="2"/>
  <c r="K150" i="2"/>
  <c r="J150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6" i="2"/>
  <c r="K136" i="2"/>
  <c r="J136" i="2"/>
  <c r="L135" i="2"/>
  <c r="K135" i="2"/>
  <c r="J135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5" i="2"/>
  <c r="K125" i="2"/>
  <c r="J125" i="2"/>
  <c r="L124" i="2"/>
  <c r="K124" i="2"/>
  <c r="J124" i="2"/>
  <c r="L120" i="2"/>
  <c r="K120" i="2"/>
  <c r="J120" i="2"/>
  <c r="L117" i="2"/>
  <c r="K117" i="2"/>
  <c r="J117" i="2"/>
  <c r="L116" i="2"/>
  <c r="K116" i="2"/>
  <c r="J116" i="2"/>
  <c r="L111" i="2"/>
  <c r="K111" i="2"/>
  <c r="J111" i="2"/>
  <c r="L110" i="2"/>
  <c r="K110" i="2"/>
  <c r="J110" i="2"/>
  <c r="L104" i="2"/>
  <c r="K104" i="2"/>
  <c r="J104" i="2"/>
  <c r="L103" i="2"/>
  <c r="K103" i="2"/>
  <c r="J103" i="2"/>
  <c r="L100" i="2"/>
  <c r="K100" i="2"/>
  <c r="J100" i="2"/>
  <c r="L99" i="2"/>
  <c r="K99" i="2"/>
  <c r="J99" i="2"/>
  <c r="L98" i="2"/>
  <c r="K98" i="2"/>
  <c r="J98" i="2"/>
  <c r="L97" i="2"/>
  <c r="K97" i="2"/>
  <c r="J97" i="2"/>
  <c r="L76" i="2"/>
  <c r="L74" i="2"/>
  <c r="K74" i="2"/>
  <c r="J74" i="2"/>
  <c r="L73" i="2"/>
  <c r="L72" i="2"/>
  <c r="L71" i="2"/>
  <c r="L69" i="2"/>
  <c r="K69" i="2"/>
  <c r="J69" i="2"/>
  <c r="L68" i="2"/>
  <c r="L67" i="2"/>
  <c r="L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L60" i="2"/>
  <c r="L58" i="2"/>
  <c r="K58" i="2"/>
  <c r="J58" i="2"/>
  <c r="L57" i="2"/>
  <c r="K57" i="2"/>
  <c r="J57" i="2"/>
  <c r="L54" i="2"/>
  <c r="K54" i="2"/>
  <c r="J54" i="2"/>
  <c r="L53" i="2"/>
  <c r="K53" i="2"/>
  <c r="J53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L43" i="2"/>
  <c r="K43" i="2"/>
  <c r="J43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H112" i="2"/>
  <c r="J56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4" i="2"/>
  <c r="F113" i="2" s="1"/>
  <c r="E115" i="2"/>
  <c r="H109" i="2"/>
  <c r="H105" i="2" s="1"/>
  <c r="F109" i="2"/>
  <c r="E109" i="2"/>
  <c r="E105" i="2" s="1"/>
  <c r="G76" i="2"/>
  <c r="D76" i="2"/>
  <c r="H73" i="2"/>
  <c r="G73" i="2" s="1"/>
  <c r="E73" i="2"/>
  <c r="G66" i="2"/>
  <c r="E68" i="2"/>
  <c r="D68" i="2" s="1"/>
  <c r="D56" i="2"/>
  <c r="I50" i="2"/>
  <c r="F52" i="2"/>
  <c r="E52" i="2"/>
  <c r="E51" i="2" s="1"/>
  <c r="H25" i="2"/>
  <c r="F25" i="2"/>
  <c r="G19" i="2"/>
  <c r="I12" i="2"/>
  <c r="H13" i="2"/>
  <c r="I11" i="2" l="1"/>
  <c r="I9" i="2" s="1"/>
  <c r="I26" i="4" s="1"/>
  <c r="E60" i="2"/>
  <c r="D60" i="2" s="1"/>
  <c r="J60" i="2" s="1"/>
  <c r="D61" i="2"/>
  <c r="J61" i="2" s="1"/>
  <c r="G52" i="2"/>
  <c r="G25" i="2"/>
  <c r="H24" i="2"/>
  <c r="F112" i="2"/>
  <c r="L112" i="2" s="1"/>
  <c r="L113" i="2"/>
  <c r="L25" i="2"/>
  <c r="F24" i="2"/>
  <c r="D25" i="2"/>
  <c r="E72" i="2"/>
  <c r="D73" i="2"/>
  <c r="J73" i="2" s="1"/>
  <c r="E114" i="2"/>
  <c r="E113" i="2" s="1"/>
  <c r="J115" i="2"/>
  <c r="H12" i="2"/>
  <c r="G13" i="2"/>
  <c r="F12" i="2"/>
  <c r="D13" i="2"/>
  <c r="D127" i="2"/>
  <c r="D113" i="2" s="1"/>
  <c r="D19" i="2"/>
  <c r="J19" i="2" s="1"/>
  <c r="G105" i="2"/>
  <c r="G109" i="2"/>
  <c r="F105" i="2"/>
  <c r="D105" i="2" s="1"/>
  <c r="D109" i="2"/>
  <c r="D52" i="2"/>
  <c r="K19" i="2"/>
  <c r="E50" i="2"/>
  <c r="L52" i="2"/>
  <c r="E67" i="2"/>
  <c r="K68" i="2"/>
  <c r="J68" i="2"/>
  <c r="K52" i="2"/>
  <c r="K25" i="3"/>
  <c r="K76" i="2"/>
  <c r="J76" i="2"/>
  <c r="K105" i="2"/>
  <c r="K109" i="2"/>
  <c r="K61" i="2"/>
  <c r="K56" i="2"/>
  <c r="K44" i="2"/>
  <c r="J44" i="2"/>
  <c r="L25" i="3"/>
  <c r="L9" i="3"/>
  <c r="K9" i="3"/>
  <c r="J9" i="3"/>
  <c r="L127" i="2"/>
  <c r="L134" i="2"/>
  <c r="K127" i="2"/>
  <c r="K134" i="2"/>
  <c r="J134" i="2"/>
  <c r="L114" i="2"/>
  <c r="L115" i="2"/>
  <c r="K115" i="2"/>
  <c r="L109" i="2"/>
  <c r="H72" i="2"/>
  <c r="G72" i="2" s="1"/>
  <c r="K73" i="2"/>
  <c r="L56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K60" i="2" l="1"/>
  <c r="J114" i="2"/>
  <c r="K113" i="2"/>
  <c r="K114" i="2"/>
  <c r="J25" i="2"/>
  <c r="D67" i="2"/>
  <c r="J67" i="2" s="1"/>
  <c r="E66" i="2"/>
  <c r="J52" i="2"/>
  <c r="J127" i="2"/>
  <c r="D112" i="2"/>
  <c r="L12" i="2"/>
  <c r="I24" i="4"/>
  <c r="I23" i="4" s="1"/>
  <c r="I22" i="4" s="1"/>
  <c r="G26" i="4"/>
  <c r="K12" i="2"/>
  <c r="J13" i="2"/>
  <c r="J105" i="2"/>
  <c r="E71" i="2"/>
  <c r="D71" i="2" s="1"/>
  <c r="D72" i="2"/>
  <c r="J72" i="2" s="1"/>
  <c r="G51" i="2"/>
  <c r="J51" i="2" s="1"/>
  <c r="H50" i="2"/>
  <c r="K50" i="2" s="1"/>
  <c r="D24" i="2"/>
  <c r="L24" i="2"/>
  <c r="K24" i="2"/>
  <c r="G24" i="2"/>
  <c r="G12" i="2"/>
  <c r="D12" i="2"/>
  <c r="F50" i="2"/>
  <c r="D50" i="2" s="1"/>
  <c r="D18" i="2"/>
  <c r="J109" i="2"/>
  <c r="K18" i="2"/>
  <c r="G18" i="2"/>
  <c r="L105" i="2"/>
  <c r="K67" i="2"/>
  <c r="F7" i="3"/>
  <c r="F31" i="4" s="1"/>
  <c r="I7" i="3"/>
  <c r="I31" i="4" s="1"/>
  <c r="L31" i="3"/>
  <c r="G7" i="3"/>
  <c r="K51" i="2"/>
  <c r="J31" i="3"/>
  <c r="J25" i="3"/>
  <c r="H71" i="2"/>
  <c r="K72" i="2"/>
  <c r="L51" i="2"/>
  <c r="J18" i="3"/>
  <c r="J20" i="3"/>
  <c r="L18" i="3"/>
  <c r="L20" i="3"/>
  <c r="H7" i="3"/>
  <c r="H30" i="4" s="1"/>
  <c r="E44" i="3"/>
  <c r="J38" i="3"/>
  <c r="F11" i="2" l="1"/>
  <c r="E112" i="2"/>
  <c r="K112" i="2" s="1"/>
  <c r="J113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1" i="2"/>
  <c r="G71" i="2"/>
  <c r="J71" i="2" s="1"/>
  <c r="K66" i="2"/>
  <c r="D66" i="2"/>
  <c r="J66" i="2" s="1"/>
  <c r="J12" i="2"/>
  <c r="J112" i="2"/>
  <c r="J18" i="2"/>
  <c r="L50" i="2"/>
  <c r="G50" i="2"/>
  <c r="J50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H36" i="2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<sst xmlns="http://schemas.openxmlformats.org/spreadsheetml/2006/main" count="759" uniqueCount="467">
  <si>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</si>
  <si>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</si>
  <si>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</si>
  <si>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</si>
  <si>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</si>
  <si>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</si>
  <si>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</si>
  <si>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</si>
  <si>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</si>
  <si>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</si>
  <si>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</si>
  <si>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</si>
  <si>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</si>
  <si>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</si>
  <si>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</si>
  <si>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</si>
  <si>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</si>
  <si>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</si>
  <si>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</si>
  <si>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</si>
  <si>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</si>
  <si>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</si>
  <si>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</si>
  <si>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</si>
  <si>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</si>
  <si>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</si>
  <si>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</si>
  <si>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</si>
  <si>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</si>
  <si>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</si>
  <si>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</si>
  <si>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</si>
  <si>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</si>
  <si>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</si>
  <si>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</si>
  <si>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</si>
  <si>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</si>
  <si>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</si>
  <si>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</si>
  <si>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</si>
  <si>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</si>
  <si>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</si>
  <si>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</si>
  <si>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</si>
  <si>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</si>
  <si>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</si>
  <si>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</si>
  <si>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</si>
  <si>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</si>
  <si>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</si>
  <si>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</si>
  <si>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</si>
  <si>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</si>
  <si>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</si>
  <si>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</si>
  <si>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</si>
  <si>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</si>
  <si>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</si>
  <si>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</si>
  <si>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</si>
  <si>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</si>
  <si>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</si>
  <si>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</si>
  <si>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</si>
  <si>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</si>
  <si>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</si>
  <si>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</si>
  <si>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</si>
  <si>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</si>
  <si>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</si>
  <si>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</si>
  <si>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</si>
  <si>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</si>
  <si>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</si>
  <si>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</si>
  <si>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</si>
  <si>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</si>
  <si>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</si>
  <si>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</si>
  <si>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</si>
  <si>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</si>
  <si>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</si>
  <si>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</si>
  <si>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</si>
  <si>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</si>
  <si>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</si>
  <si>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</si>
  <si>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</si>
  <si>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</si>
  <si>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</si>
  <si>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</si>
  <si>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</si>
  <si>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</si>
  <si>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</si>
  <si>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</si>
  <si>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</si>
  <si>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</si>
  <si>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</si>
  <si>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</si>
  <si>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</si>
  <si>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</si>
  <si>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</si>
  <si>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</si>
  <si>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</si>
  <si>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</si>
  <si>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</si>
  <si>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</si>
  <si>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</si>
  <si>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</si>
  <si>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</si>
  <si>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</si>
  <si>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</si>
  <si>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</si>
  <si>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</si>
  <si>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</si>
  <si>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</si>
  <si>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</si>
  <si>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</si>
  <si>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</si>
  <si>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</si>
  <si>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</si>
  <si>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</si>
  <si>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</si>
  <si>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</si>
  <si>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</si>
  <si>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</si>
  <si>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</si>
  <si>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</si>
  <si>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</si>
  <si>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</si>
  <si>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</si>
  <si>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</si>
  <si>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</si>
  <si>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</si>
  <si>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</si>
  <si>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</si>
  <si>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</si>
  <si>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</si>
  <si>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</si>
  <si>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</si>
  <si>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</si>
  <si>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</si>
  <si>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</si>
  <si>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</si>
  <si>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</si>
  <si>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</si>
  <si>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</si>
  <si>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</si>
  <si>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</si>
  <si>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</si>
  <si>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</si>
  <si>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</si>
  <si>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</si>
  <si>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</si>
  <si>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</si>
  <si>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</si>
  <si>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</si>
  <si>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</si>
  <si>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</si>
  <si>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</si>
  <si>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</si>
  <si>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</si>
  <si>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</si>
  <si>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</si>
  <si>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</si>
  <si>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</si>
  <si>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</si>
  <si>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</si>
  <si>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</si>
  <si>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</si>
  <si>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</si>
  <si>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</si>
  <si>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</si>
  <si>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</si>
  <si>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</si>
  <si>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</si>
  <si>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</si>
  <si>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</si>
  <si>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</si>
  <si>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</si>
  <si>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</si>
  <si>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</si>
  <si>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</si>
  <si>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</si>
  <si>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</si>
  <si>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</si>
  <si>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</si>
  <si>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</si>
  <si>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</si>
  <si>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</si>
  <si>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</si>
  <si>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</si>
  <si>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</si>
  <si>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</si>
  <si>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</si>
  <si>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</si>
  <si>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</si>
  <si>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</si>
  <si>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</si>
  <si>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</si>
  <si>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</si>
  <si>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</si>
  <si>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</si>
  <si>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</si>
  <si>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</si>
  <si>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</si>
  <si>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</si>
  <si>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</si>
  <si>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</si>
  <si>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</si>
  <si>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</si>
  <si>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</si>
  <si>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</si>
  <si>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</si>
  <si>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</si>
  <si>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</si>
  <si>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</si>
  <si>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</si>
  <si>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</si>
  <si>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</si>
  <si>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</si>
  <si>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</si>
  <si>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</si>
  <si>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</si>
  <si>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</si>
  <si>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</si>
  <si>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</si>
  <si>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</si>
  <si>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</si>
  <si>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</si>
  <si>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</si>
  <si>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</si>
  <si>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</si>
  <si>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</si>
  <si>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</si>
  <si>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</si>
  <si>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</si>
  <si>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</si>
  <si>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</si>
  <si>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</si>
  <si>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</si>
  <si>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</si>
  <si>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</si>
  <si>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</si>
  <si>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</si>
  <si>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</si>
  <si>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</si>
  <si>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</si>
  <si>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</si>
  <si>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</si>
  <si>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</si>
  <si>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</si>
  <si>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</si>
  <si>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</si>
  <si>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</si>
  <si>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</si>
  <si>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</si>
  <si>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</si>
  <si>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</si>
  <si>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</si>
  <si>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</si>
  <si>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</si>
  <si>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</si>
  <si>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</si>
  <si>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</si>
  <si>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</si>
  <si>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</si>
  <si>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</si>
  <si>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</si>
  <si>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</si>
  <si>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</si>
  <si>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</si>
  <si>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</si>
  <si>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</si>
  <si>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</si>
  <si>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</si>
  <si>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</si>
  <si>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</si>
  <si>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</si>
  <si>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</si>
  <si>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</si>
  <si>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</si>
  <si>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</si>
  <si>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</si>
  <si>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</si>
  <si>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</si>
  <si>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</si>
  <si>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</si>
  <si>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</si>
  <si>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</si>
  <si>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</si>
  <si>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</si>
  <si>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</si>
  <si>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</si>
  <si>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</si>
  <si>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</si>
  <si>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</si>
  <si>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</si>
  <si>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</si>
  <si>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</si>
  <si>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</si>
  <si>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</si>
  <si>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</si>
  <si>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</si>
  <si>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</si>
  <si>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</si>
  <si>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</si>
  <si>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</si>
  <si>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</si>
  <si>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</si>
  <si>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</si>
  <si>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</si>
  <si>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</si>
  <si>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</si>
  <si>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</si>
  <si>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</si>
  <si>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</si>
  <si>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</si>
  <si>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</si>
  <si>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</si>
  <si>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</si>
  <si>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</si>
  <si>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</si>
  <si>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</si>
  <si>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</si>
  <si>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</si>
  <si>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</si>
  <si>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</si>
  <si>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</si>
  <si>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</si>
  <si>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</si>
  <si>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</si>
  <si>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</si>
  <si>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</si>
  <si>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</si>
  <si>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</si>
  <si>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</si>
  <si>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</si>
  <si>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</si>
  <si>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</si>
  <si>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</si>
  <si>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</si>
  <si>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</si>
  <si>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</si>
  <si>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</si>
  <si>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</si>
  <si>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</si>
  <si>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</si>
  <si>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</si>
  <si>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</si>
  <si>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</si>
  <si>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</si>
  <si>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</si>
  <si>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</si>
  <si>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</si>
  <si>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</si>
  <si>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</si>
  <si>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</si>
  <si>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</si>
  <si>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</si>
  <si>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</si>
  <si>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</si>
  <si>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</si>
  <si>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</si>
  <si>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</si>
  <si>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</si>
  <si>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</si>
  <si>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</si>
  <si>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</si>
  <si>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</si>
  <si>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</si>
  <si>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</si>
  <si>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</si>
  <si>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</si>
  <si>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</si>
  <si>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</si>
  <si>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</si>
  <si>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</si>
  <si>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</si>
  <si>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</si>
  <si>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</si>
  <si>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</si>
  <si>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</si>
  <si>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</si>
  <si>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</si>
  <si>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</si>
  <si>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</si>
  <si>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</si>
  <si>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</si>
  <si>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</si>
  <si>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</si>
  <si>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</si>
  <si>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</si>
  <si>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</si>
  <si>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</si>
  <si>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</si>
  <si>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</si>
  <si>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</si>
  <si>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</si>
  <si>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</si>
  <si>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</si>
  <si>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</si>
  <si>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</si>
  <si>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</si>
  <si>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</si>
  <si>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</si>
  <si>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</si>
  <si>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</si>
  <si>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</si>
  <si>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</si>
  <si>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</si>
  <si>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</si>
  <si>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</si>
  <si>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</si>
  <si>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</si>
  <si>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</si>
  <si>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</si>
  <si>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</si>
  <si>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</si>
  <si>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</si>
  <si>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</si>
  <si>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</si>
  <si>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</si>
  <si>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</si>
  <si>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</si>
  <si>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</si>
  <si>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</si>
  <si>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</si>
  <si>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</si>
  <si>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</si>
  <si>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</si>
  <si>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</si>
  <si>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</si>
  <si>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</si>
  <si>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</si>
  <si>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</si>
  <si>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</si>
  <si>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</si>
  <si>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</si>
  <si>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</si>
  <si>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</si>
  <si>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</si>
  <si>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</si>
  <si>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</si>
  <si>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</si>
  <si>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</si>
  <si>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</si>
  <si>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</si>
  <si>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</si>
  <si>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</si>
  <si>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</si>
  <si>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</si>
  <si>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</si>
  <si>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</si>
  <si>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</si>
  <si>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</si>
  <si>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</si>
  <si>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</si>
  <si>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</si>
  <si>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</si>
  <si>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 xml:space="preserve">СПРАВКА ОБ ИСПОЛНЕНИИ КОНСОЛИДИРОВАННОГО БЮДЖЕТА МАМСКО-ЧУЙСКОГО РАЙОНА ЗА МАРТ 2021 ГОДА 
</t>
  </si>
  <si>
    <t>000 11105025 13 0000 120</t>
  </si>
  <si>
    <t xml:space="preserve"> 000 1120104101 0000 120</t>
  </si>
  <si>
    <t xml:space="preserve"> 000 1140605313 0000 410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</si>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</sst>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6" xfId="55" applyNumberFormat="1" applyFont="1" applyProtection="1">
      <alignment horizontal="left" wrapText="1" indent="2"/>
    </xf>
    <xf numFmtId="0" fontId="20" fillId="0" borderId="80" xfId="189" applyFont="1" applyFill="1" applyBorder="1" applyAlignment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13" workbookViewId="0">
      <selection activeCell="H78" sqref="H78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3" t="s">
        <v>460</v>
      </c>
      <c r="C1" s="124"/>
      <c r="D1" s="124"/>
      <c r="E1" s="124"/>
      <c r="F1" s="124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4"/>
      <c r="C2" s="124"/>
      <c r="D2" s="124"/>
      <c r="E2" s="124"/>
      <c r="F2" s="124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4"/>
      <c r="C3" s="124"/>
      <c r="D3" s="124"/>
      <c r="E3" s="124"/>
      <c r="F3" s="124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305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5" t="s">
        <v>0</v>
      </c>
      <c r="B6" s="125" t="s">
        <v>1</v>
      </c>
      <c r="C6" s="125" t="s">
        <v>2</v>
      </c>
      <c r="D6" s="127" t="s">
        <v>3</v>
      </c>
      <c r="E6" s="122"/>
      <c r="F6" s="122"/>
      <c r="G6" s="122" t="s">
        <v>303</v>
      </c>
      <c r="H6" s="122"/>
      <c r="I6" s="122"/>
      <c r="J6" s="120" t="s">
        <v>317</v>
      </c>
      <c r="K6" s="120" t="s">
        <v>318</v>
      </c>
      <c r="L6" s="120" t="s">
        <v>319</v>
      </c>
      <c r="M6" s="5"/>
    </row>
    <row r="7" spans="1:13" ht="140.44999999999999" customHeight="1" x14ac:dyDescent="0.25">
      <c r="A7" s="126"/>
      <c r="B7" s="126"/>
      <c r="C7" s="126"/>
      <c r="D7" s="17" t="s">
        <v>304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1"/>
      <c r="K7" s="121"/>
      <c r="L7" s="121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328</v>
      </c>
      <c r="K8" s="19" t="s">
        <v>329</v>
      </c>
      <c r="L8" s="19" t="s">
        <v>330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D11+D112</f>
        <v>556899208.97000003</v>
      </c>
      <c r="E9" s="54">
        <f t="shared" si="0"/>
        <v>434393700</v>
      </c>
      <c r="F9" s="54">
        <f t="shared" si="0"/>
        <v>140369308.97</v>
      </c>
      <c r="G9" s="54">
        <f t="shared" si="0"/>
        <v>130645033.77000001</v>
      </c>
      <c r="H9" s="54">
        <f t="shared" si="0"/>
        <v>124685669.16</v>
      </c>
      <c r="I9" s="54">
        <f t="shared" si="0"/>
        <v>10012722.35</v>
      </c>
      <c r="J9" s="54">
        <f>G9/D9*100</f>
        <v>23.459367811211564</v>
      </c>
      <c r="K9" s="54">
        <f>H9/E9*100</f>
        <v>28.703378792095741</v>
      </c>
      <c r="L9" s="54">
        <f>I9/F9*100</f>
        <v>7.13312790628608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6" si="1">E11+F11</f>
        <v>85836900</v>
      </c>
      <c r="E11" s="54">
        <f>E12+E18+E24+E36+E44+E50+E60+E66+E71+E76+E105</f>
        <v>67531500</v>
      </c>
      <c r="F11" s="54">
        <f>F12+F18+F24+F36+F44+F50+F60+F66+F71+F76+F105</f>
        <v>18305400</v>
      </c>
      <c r="G11" s="54">
        <f t="shared" ref="G11:G99" si="2">H11+I11</f>
        <v>9924229.0100000016</v>
      </c>
      <c r="H11" s="54">
        <f>H12+H18+H24+H36+H44+H50+H60+H66+H71+H76+H105</f>
        <v>7412028.0500000007</v>
      </c>
      <c r="I11" s="54">
        <f>I12+I18+I24+I36+I44+I50+I60+I66+I71+I76+I105</f>
        <v>2512200.96</v>
      </c>
      <c r="J11" s="54">
        <f t="shared" ref="J11:L46" si="3">G11/D11*100</f>
        <v>11.561728126248736</v>
      </c>
      <c r="K11" s="54">
        <f t="shared" ref="K11:L46" si="4">H11/E11*100</f>
        <v>10.975660321479607</v>
      </c>
      <c r="L11" s="54">
        <f t="shared" ref="L11:L46" si="5">I11/F11*100</f>
        <v>13.723824445245663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61360000</v>
      </c>
      <c r="E12" s="50">
        <f>E13</f>
        <v>48000000</v>
      </c>
      <c r="F12" s="50">
        <f>F13</f>
        <v>13360000</v>
      </c>
      <c r="G12" s="54">
        <f t="shared" si="2"/>
        <v>6353348.6100000013</v>
      </c>
      <c r="H12" s="50">
        <f>H13</f>
        <v>4825634.0900000008</v>
      </c>
      <c r="I12" s="50">
        <f>I13</f>
        <v>1527714.52</v>
      </c>
      <c r="J12" s="54">
        <f t="shared" si="3"/>
        <v>10.354218725554109</v>
      </c>
      <c r="K12" s="54">
        <f t="shared" si="4"/>
        <v>10.053404354166668</v>
      </c>
      <c r="L12" s="54">
        <f t="shared" si="5"/>
        <v>11.434988922155689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61360000</v>
      </c>
      <c r="E13" s="27">
        <f t="shared" ref="E13:I13" si="6">SUM(E14:E17)</f>
        <v>48000000</v>
      </c>
      <c r="F13" s="27">
        <f t="shared" si="6"/>
        <v>13360000</v>
      </c>
      <c r="G13" s="20">
        <f t="shared" si="2"/>
        <v>6353348.6100000013</v>
      </c>
      <c r="H13" s="27">
        <f t="shared" si="6"/>
        <v>4825634.0900000008</v>
      </c>
      <c r="I13" s="27">
        <f t="shared" si="6"/>
        <v>1527714.52</v>
      </c>
      <c r="J13" s="20">
        <f t="shared" si="3"/>
        <v>10.354218725554109</v>
      </c>
      <c r="K13" s="20">
        <f t="shared" si="4"/>
        <v>10.053404354166668</v>
      </c>
      <c r="L13" s="20">
        <f t="shared" si="5"/>
        <v>11.434988922155689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60118000</v>
      </c>
      <c r="E14" s="27">
        <v>46818000</v>
      </c>
      <c r="F14" s="27">
        <v>13300000</v>
      </c>
      <c r="G14" s="20">
        <f t="shared" si="2"/>
        <v>6285436.6699999999</v>
      </c>
      <c r="H14" s="27">
        <v>4761694.4400000004</v>
      </c>
      <c r="I14" s="27">
        <v>1523742.23</v>
      </c>
      <c r="J14" s="20">
        <f t="shared" si="3"/>
        <v>10.45516595695133</v>
      </c>
      <c r="K14" s="20">
        <f t="shared" si="4"/>
        <v>10.170648981161094</v>
      </c>
      <c r="L14" s="20">
        <f t="shared" si="5"/>
        <v>11.456708496240601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55000</v>
      </c>
      <c r="E15" s="27">
        <v>5000</v>
      </c>
      <c r="F15" s="27">
        <v>50000</v>
      </c>
      <c r="G15" s="20">
        <f t="shared" si="2"/>
        <v>0</v>
      </c>
      <c r="H15" s="27"/>
      <c r="I15" s="27"/>
      <c r="J15" s="20">
        <f t="shared" si="3"/>
        <v>0</v>
      </c>
      <c r="K15" s="20">
        <f t="shared" si="4"/>
        <v>0</v>
      </c>
      <c r="L15" s="20">
        <f t="shared" si="5"/>
        <v>0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37000</v>
      </c>
      <c r="E16" s="27">
        <v>27000</v>
      </c>
      <c r="F16" s="27">
        <v>10000</v>
      </c>
      <c r="G16" s="20">
        <f t="shared" si="2"/>
        <v>773.39</v>
      </c>
      <c r="H16" s="27">
        <v>585.9</v>
      </c>
      <c r="I16" s="27">
        <v>187.49</v>
      </c>
      <c r="J16" s="20">
        <f t="shared" si="3"/>
        <v>2.0902432432432434</v>
      </c>
      <c r="K16" s="20">
        <f t="shared" si="4"/>
        <v>2.17</v>
      </c>
      <c r="L16" s="20">
        <f t="shared" si="5"/>
        <v>1.8749000000000002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1150000</v>
      </c>
      <c r="E17" s="27">
        <v>1150000</v>
      </c>
      <c r="F17" s="27">
        <v>0</v>
      </c>
      <c r="G17" s="20">
        <f t="shared" si="2"/>
        <v>67138.55</v>
      </c>
      <c r="H17" s="27">
        <v>63353.75</v>
      </c>
      <c r="I17" s="27">
        <v>3784.8</v>
      </c>
      <c r="J17" s="20">
        <f t="shared" si="3"/>
        <v>5.8381347826086953</v>
      </c>
      <c r="K17" s="20">
        <f t="shared" si="4"/>
        <v>5.5090217391304348</v>
      </c>
      <c r="L17" s="20" t="e">
        <f t="shared" si="5"/>
        <v>#DIV/0!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2521000</v>
      </c>
      <c r="E18" s="50">
        <f>E19</f>
        <v>0</v>
      </c>
      <c r="F18" s="50">
        <f>F19</f>
        <v>2521000</v>
      </c>
      <c r="G18" s="54">
        <f t="shared" si="2"/>
        <v>565274.44000000006</v>
      </c>
      <c r="H18" s="50">
        <f>H19</f>
        <v>0</v>
      </c>
      <c r="I18" s="50">
        <f>I19</f>
        <v>565274.44000000006</v>
      </c>
      <c r="J18" s="54">
        <f t="shared" si="3"/>
        <v>22.422627528758433</v>
      </c>
      <c r="K18" s="54" t="e">
        <f t="shared" si="4"/>
        <v>#DIV/0!</v>
      </c>
      <c r="L18" s="54">
        <f t="shared" si="5"/>
        <v>22.422627528758433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2521000</v>
      </c>
      <c r="E19" s="27">
        <f>SUM(E20:E23)</f>
        <v>0</v>
      </c>
      <c r="F19" s="27">
        <f>SUM(F20:F23)</f>
        <v>2521000</v>
      </c>
      <c r="G19" s="20">
        <f t="shared" si="2"/>
        <v>565274.44000000006</v>
      </c>
      <c r="H19" s="27">
        <f>SUM(H20:H23)</f>
        <v>0</v>
      </c>
      <c r="I19" s="27">
        <f>SUM(I20:I23)</f>
        <v>565274.44000000006</v>
      </c>
      <c r="J19" s="20">
        <f t="shared" si="3"/>
        <v>22.422627528758433</v>
      </c>
      <c r="K19" s="20" t="e">
        <f t="shared" si="4"/>
        <v>#DIV/0!</v>
      </c>
      <c r="L19" s="20">
        <f t="shared" si="5"/>
        <v>22.422627528758433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1321000</v>
      </c>
      <c r="E20" s="27"/>
      <c r="F20" s="27">
        <v>1321000</v>
      </c>
      <c r="G20" s="20">
        <f t="shared" si="2"/>
        <v>253685.15</v>
      </c>
      <c r="H20" s="27"/>
      <c r="I20" s="27">
        <v>253685.15</v>
      </c>
      <c r="J20" s="20">
        <f t="shared" si="3"/>
        <v>19.2040234670704</v>
      </c>
      <c r="K20" s="20" t="e">
        <f t="shared" si="4"/>
        <v>#DIV/0!</v>
      </c>
      <c r="L20" s="20">
        <f t="shared" si="5"/>
        <v>19.2040234670704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300000</v>
      </c>
      <c r="E21" s="27"/>
      <c r="F21" s="27">
        <v>300000</v>
      </c>
      <c r="G21" s="20">
        <f t="shared" si="2"/>
        <v>1779.24</v>
      </c>
      <c r="H21" s="27"/>
      <c r="I21" s="27">
        <v>1779.24</v>
      </c>
      <c r="J21" s="20">
        <f t="shared" si="3"/>
        <v>0.59308000000000005</v>
      </c>
      <c r="K21" s="20" t="e">
        <f t="shared" si="4"/>
        <v>#DIV/0!</v>
      </c>
      <c r="L21" s="20">
        <f t="shared" si="5"/>
        <v>0.59308000000000005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1000000</v>
      </c>
      <c r="E22" s="27"/>
      <c r="F22" s="27">
        <v>1000000</v>
      </c>
      <c r="G22" s="20">
        <f t="shared" si="2"/>
        <v>355116.53</v>
      </c>
      <c r="H22" s="27"/>
      <c r="I22" s="27">
        <v>355116.53</v>
      </c>
      <c r="J22" s="20">
        <f t="shared" si="3"/>
        <v>35.511653000000003</v>
      </c>
      <c r="K22" s="20" t="e">
        <f t="shared" si="4"/>
        <v>#DIV/0!</v>
      </c>
      <c r="L22" s="20">
        <f t="shared" si="5"/>
        <v>35.511653000000003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-100000</v>
      </c>
      <c r="E23" s="27"/>
      <c r="F23" s="27">
        <v>-100000</v>
      </c>
      <c r="G23" s="20">
        <f t="shared" si="2"/>
        <v>-45306.48</v>
      </c>
      <c r="H23" s="27">
        <v>0</v>
      </c>
      <c r="I23" s="27">
        <v>-45306.48</v>
      </c>
      <c r="J23" s="20">
        <f t="shared" si="3"/>
        <v>45.306480000000008</v>
      </c>
      <c r="K23" s="20" t="e">
        <f t="shared" si="4"/>
        <v>#DIV/0!</v>
      </c>
      <c r="L23" s="20">
        <f t="shared" si="5"/>
        <v>45.306480000000008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1500000</v>
      </c>
      <c r="E24" s="50">
        <f>E25+E31+E34</f>
        <v>1500000</v>
      </c>
      <c r="F24" s="50">
        <f>F25+F31+F34</f>
        <v>0</v>
      </c>
      <c r="G24" s="54">
        <f t="shared" si="2"/>
        <v>646776.44999999995</v>
      </c>
      <c r="H24" s="50">
        <f>H25+H31+H34</f>
        <v>646776.44999999995</v>
      </c>
      <c r="I24" s="50">
        <f>I25+I31+I34</f>
        <v>0</v>
      </c>
      <c r="J24" s="54">
        <f t="shared" si="3"/>
        <v>43.118429999999996</v>
      </c>
      <c r="K24" s="54">
        <f t="shared" si="4"/>
        <v>43.118429999999996</v>
      </c>
      <c r="L24" s="54" t="e">
        <f t="shared" si="5"/>
        <v>#DIV/0!</v>
      </c>
      <c r="M24" s="7"/>
    </row>
    <row r="25" spans="1:13" ht="47.25" x14ac:dyDescent="0.25">
      <c r="A25" s="114" t="s">
        <v>313</v>
      </c>
      <c r="B25" s="25" t="s">
        <v>19</v>
      </c>
      <c r="C25" s="26" t="s">
        <v>314</v>
      </c>
      <c r="D25" s="27">
        <f t="shared" si="1"/>
        <v>750000</v>
      </c>
      <c r="E25" s="27">
        <f>SUM(E26:E30)</f>
        <v>750000</v>
      </c>
      <c r="F25" s="27">
        <f>SUM(F26:F30)</f>
        <v>0</v>
      </c>
      <c r="G25" s="20">
        <f t="shared" si="2"/>
        <v>67854.23</v>
      </c>
      <c r="H25" s="27">
        <f>SUM(H26:H30)</f>
        <v>67854.23</v>
      </c>
      <c r="I25" s="27">
        <v>0</v>
      </c>
      <c r="J25" s="20">
        <f t="shared" si="3"/>
        <v>9.0472306666666658</v>
      </c>
      <c r="K25" s="20">
        <f t="shared" si="4"/>
        <v>9.0472306666666658</v>
      </c>
      <c r="L25" s="20" t="e">
        <f t="shared" si="5"/>
        <v>#DIV/0!</v>
      </c>
      <c r="M25" s="7"/>
    </row>
    <row r="26" spans="1:13" ht="63" x14ac:dyDescent="0.25">
      <c r="A26" s="114" t="s">
        <v>308</v>
      </c>
      <c r="B26" s="25" t="s">
        <v>19</v>
      </c>
      <c r="C26" s="26" t="s">
        <v>309</v>
      </c>
      <c r="D26" s="27">
        <f t="shared" si="1"/>
        <v>450000</v>
      </c>
      <c r="E26" s="27">
        <v>450000</v>
      </c>
      <c r="F26" s="27">
        <v>0</v>
      </c>
      <c r="G26" s="20">
        <f t="shared" si="2"/>
        <v>20955.88</v>
      </c>
      <c r="H26" s="27">
        <v>20955.88</v>
      </c>
      <c r="I26" s="27">
        <v>0</v>
      </c>
      <c r="J26" s="20">
        <f t="shared" si="3"/>
        <v>4.6568622222222222</v>
      </c>
      <c r="K26" s="20">
        <f t="shared" si="4"/>
        <v>4.6568622222222222</v>
      </c>
      <c r="L26" s="20" t="e">
        <f t="shared" si="5"/>
        <v>#DIV/0!</v>
      </c>
      <c r="M26" s="7"/>
    </row>
    <row r="27" spans="1:13" ht="63" x14ac:dyDescent="0.25">
      <c r="A27" s="114" t="s">
        <v>344</v>
      </c>
      <c r="B27" s="25" t="s">
        <v>19</v>
      </c>
      <c r="C27" s="26" t="s">
        <v>345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310</v>
      </c>
      <c r="B28" s="25" t="s">
        <v>19</v>
      </c>
      <c r="C28" s="26" t="s">
        <v>346</v>
      </c>
      <c r="D28" s="27">
        <f t="shared" si="1"/>
        <v>300000</v>
      </c>
      <c r="E28" s="27">
        <v>300000</v>
      </c>
      <c r="F28" s="27">
        <v>0</v>
      </c>
      <c r="G28" s="20">
        <f t="shared" si="2"/>
        <v>46898.35</v>
      </c>
      <c r="H28" s="27">
        <v>46898.35</v>
      </c>
      <c r="I28" s="27">
        <v>0</v>
      </c>
      <c r="J28" s="20">
        <f t="shared" si="3"/>
        <v>15.632783333333332</v>
      </c>
      <c r="K28" s="20">
        <f t="shared" si="4"/>
        <v>15.632783333333332</v>
      </c>
      <c r="L28" s="20" t="e">
        <f t="shared" si="5"/>
        <v>#DIV/0!</v>
      </c>
      <c r="M28" s="7"/>
    </row>
    <row r="29" spans="1:13" ht="78.75" x14ac:dyDescent="0.25">
      <c r="A29" s="114" t="s">
        <v>337</v>
      </c>
      <c r="B29" s="25" t="s">
        <v>19</v>
      </c>
      <c r="C29" s="26" t="s">
        <v>338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311</v>
      </c>
      <c r="B30" s="25" t="s">
        <v>19</v>
      </c>
      <c r="C30" s="26" t="s">
        <v>312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550000</v>
      </c>
      <c r="E31" s="27">
        <f>E32+E33</f>
        <v>550000</v>
      </c>
      <c r="F31" s="27">
        <f>F32+F33</f>
        <v>0</v>
      </c>
      <c r="G31" s="20">
        <f t="shared" si="2"/>
        <v>234979.72</v>
      </c>
      <c r="H31" s="27">
        <f>H32+H33</f>
        <v>234979.72</v>
      </c>
      <c r="I31" s="27">
        <f>I32+I33</f>
        <v>0</v>
      </c>
      <c r="J31" s="20">
        <f t="shared" si="3"/>
        <v>42.723585454545457</v>
      </c>
      <c r="K31" s="20">
        <f t="shared" si="4"/>
        <v>42.723585454545457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550000</v>
      </c>
      <c r="E32" s="27">
        <v>550000</v>
      </c>
      <c r="F32" s="27">
        <v>0</v>
      </c>
      <c r="G32" s="20">
        <f t="shared" si="2"/>
        <v>234979.72</v>
      </c>
      <c r="H32" s="27">
        <v>234979.72</v>
      </c>
      <c r="I32" s="27">
        <v>0</v>
      </c>
      <c r="J32" s="20">
        <f t="shared" si="3"/>
        <v>42.723585454545457</v>
      </c>
      <c r="K32" s="20">
        <f t="shared" si="4"/>
        <v>42.723585454545457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355</v>
      </c>
      <c r="D34" s="27">
        <f t="shared" si="1"/>
        <v>200000</v>
      </c>
      <c r="E34" s="27">
        <f>E35</f>
        <v>200000</v>
      </c>
      <c r="F34" s="27">
        <f>F35</f>
        <v>0</v>
      </c>
      <c r="G34" s="20">
        <f t="shared" si="2"/>
        <v>343942.5</v>
      </c>
      <c r="H34" s="27">
        <f>H35</f>
        <v>343942.5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354</v>
      </c>
      <c r="D35" s="27">
        <f>E35+F35</f>
        <v>200000</v>
      </c>
      <c r="E35" s="27">
        <v>200000</v>
      </c>
      <c r="F35" s="27"/>
      <c r="G35" s="20">
        <f>H35+I35</f>
        <v>343942.5</v>
      </c>
      <c r="H35" s="27">
        <v>343942.5</v>
      </c>
      <c r="I35" s="27"/>
      <c r="J35" s="20">
        <f t="shared" si="3"/>
        <v>171.97125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1199000</v>
      </c>
      <c r="E36" s="50">
        <f>E37+E40</f>
        <v>0</v>
      </c>
      <c r="F36" s="50">
        <f>F37+F40</f>
        <v>1199000</v>
      </c>
      <c r="G36" s="54">
        <f t="shared" si="2"/>
        <v>257278.52000000002</v>
      </c>
      <c r="H36" s="50">
        <f>H37+H40</f>
        <v>49.53</v>
      </c>
      <c r="I36" s="50">
        <f>I37+I40</f>
        <v>257228.99000000002</v>
      </c>
      <c r="J36" s="54">
        <f t="shared" si="3"/>
        <v>21.457758131776483</v>
      </c>
      <c r="K36" s="54" t="e">
        <f t="shared" si="4"/>
        <v>#DIV/0!</v>
      </c>
      <c r="L36" s="54">
        <f t="shared" si="5"/>
        <v>21.45362718932444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E39+E38</f>
        <v>0</v>
      </c>
      <c r="F37" s="27">
        <f>F39</f>
        <v>400000</v>
      </c>
      <c r="G37" s="54">
        <f t="shared" si="2"/>
        <v>77235.12</v>
      </c>
      <c r="H37" s="27">
        <f>H39+H38</f>
        <v>49.53</v>
      </c>
      <c r="I37" s="27">
        <f>I38+I39</f>
        <v>77185.59</v>
      </c>
      <c r="J37" s="20">
        <f t="shared" si="3"/>
        <v>19.308779999999999</v>
      </c>
      <c r="K37" s="20" t="e">
        <f t="shared" si="4"/>
        <v>#DIV/0!</v>
      </c>
      <c r="L37" s="20">
        <f t="shared" si="5"/>
        <v>19.296397499999998</v>
      </c>
      <c r="M37" s="7"/>
    </row>
    <row r="38" spans="1:13" ht="78.75" x14ac:dyDescent="0.25">
      <c r="A38" s="115" t="s">
        <v>456</v>
      </c>
      <c r="B38" s="25"/>
      <c r="C38" s="26" t="s">
        <v>454</v>
      </c>
      <c r="D38" s="27">
        <f>E38+F38</f>
        <v>0</v>
      </c>
      <c r="E38" s="27"/>
      <c r="F38" s="27"/>
      <c r="G38" s="54">
        <f>H38+I38</f>
        <v>49.53</v>
      </c>
      <c r="H38" s="27">
        <v>49.53</v>
      </c>
      <c r="I38" s="27"/>
      <c r="J38" s="20" t="e">
        <f t="shared" si="3"/>
        <v>#DIV/0!</v>
      </c>
      <c r="K38" s="20"/>
      <c r="L38" s="20"/>
      <c r="M38" s="7"/>
    </row>
    <row r="39" spans="1:13" ht="78.75" x14ac:dyDescent="0.25">
      <c r="A39" s="115" t="s">
        <v>60</v>
      </c>
      <c r="B39" s="25" t="s">
        <v>19</v>
      </c>
      <c r="C39" s="26" t="s">
        <v>455</v>
      </c>
      <c r="D39" s="27">
        <f t="shared" si="1"/>
        <v>400000</v>
      </c>
      <c r="E39" s="27"/>
      <c r="F39" s="27">
        <v>400000</v>
      </c>
      <c r="G39" s="20">
        <f t="shared" si="2"/>
        <v>77185.59</v>
      </c>
      <c r="H39" s="27"/>
      <c r="I39" s="27">
        <v>77185.59</v>
      </c>
      <c r="J39" s="20">
        <f t="shared" si="3"/>
        <v>19.296397499999998</v>
      </c>
      <c r="K39" s="20" t="e">
        <f t="shared" si="4"/>
        <v>#DIV/0!</v>
      </c>
      <c r="L39" s="20">
        <f t="shared" si="5"/>
        <v>19.296397499999998</v>
      </c>
      <c r="M39" s="7"/>
    </row>
    <row r="40" spans="1:13" ht="15.75" x14ac:dyDescent="0.25">
      <c r="A40" s="115" t="s">
        <v>61</v>
      </c>
      <c r="B40" s="25" t="s">
        <v>19</v>
      </c>
      <c r="C40" s="26" t="s">
        <v>62</v>
      </c>
      <c r="D40" s="27">
        <f t="shared" si="1"/>
        <v>799000</v>
      </c>
      <c r="E40" s="27">
        <f>E41+E42+E43</f>
        <v>0</v>
      </c>
      <c r="F40" s="27">
        <f>F41+F42+F43</f>
        <v>799000</v>
      </c>
      <c r="G40" s="20">
        <f t="shared" si="2"/>
        <v>180043.40000000002</v>
      </c>
      <c r="H40" s="27">
        <f>H41+H42+H43</f>
        <v>0</v>
      </c>
      <c r="I40" s="27">
        <f>I41+I42+I43</f>
        <v>180043.40000000002</v>
      </c>
      <c r="J40" s="20">
        <f t="shared" si="3"/>
        <v>22.533591989987485</v>
      </c>
      <c r="K40" s="20" t="e">
        <f t="shared" si="4"/>
        <v>#DIV/0!</v>
      </c>
      <c r="L40" s="20">
        <f t="shared" si="5"/>
        <v>22.533591989987485</v>
      </c>
      <c r="M40" s="7"/>
    </row>
    <row r="41" spans="1:13" ht="63" x14ac:dyDescent="0.25">
      <c r="A41" s="115" t="s">
        <v>63</v>
      </c>
      <c r="B41" s="25" t="s">
        <v>19</v>
      </c>
      <c r="C41" s="26" t="s">
        <v>341</v>
      </c>
      <c r="D41" s="27">
        <f t="shared" si="1"/>
        <v>669000</v>
      </c>
      <c r="E41" s="27"/>
      <c r="F41" s="27">
        <v>669000</v>
      </c>
      <c r="G41" s="20">
        <f t="shared" si="2"/>
        <v>162532.92000000001</v>
      </c>
      <c r="H41" s="27"/>
      <c r="I41" s="27">
        <v>162532.92000000001</v>
      </c>
      <c r="J41" s="20">
        <f t="shared" si="3"/>
        <v>24.294905829596413</v>
      </c>
      <c r="K41" s="20" t="e">
        <f t="shared" si="4"/>
        <v>#DIV/0!</v>
      </c>
      <c r="L41" s="20">
        <f t="shared" si="5"/>
        <v>24.294905829596413</v>
      </c>
      <c r="M41" s="7"/>
    </row>
    <row r="42" spans="1:13" ht="15.75" x14ac:dyDescent="0.25">
      <c r="A42" s="115"/>
      <c r="B42" s="25" t="s">
        <v>19</v>
      </c>
      <c r="C42" s="26" t="s">
        <v>348</v>
      </c>
      <c r="D42" s="27">
        <f t="shared" si="1"/>
        <v>0</v>
      </c>
      <c r="E42" s="27"/>
      <c r="F42" s="27"/>
      <c r="G42" s="20">
        <f t="shared" si="2"/>
        <v>0</v>
      </c>
      <c r="H42" s="27"/>
      <c r="I42" s="27"/>
      <c r="J42" s="20" t="e">
        <f t="shared" si="3"/>
        <v>#DIV/0!</v>
      </c>
      <c r="K42" s="20"/>
      <c r="L42" s="20"/>
      <c r="M42" s="7"/>
    </row>
    <row r="43" spans="1:13" ht="63" x14ac:dyDescent="0.25">
      <c r="A43" s="24" t="s">
        <v>64</v>
      </c>
      <c r="B43" s="25" t="s">
        <v>19</v>
      </c>
      <c r="C43" s="26" t="s">
        <v>340</v>
      </c>
      <c r="D43" s="27">
        <f t="shared" si="1"/>
        <v>130000</v>
      </c>
      <c r="E43" s="27"/>
      <c r="F43" s="27">
        <v>130000</v>
      </c>
      <c r="G43" s="20">
        <f t="shared" si="2"/>
        <v>17510.48</v>
      </c>
      <c r="H43" s="27"/>
      <c r="I43" s="27">
        <v>17510.48</v>
      </c>
      <c r="J43" s="20">
        <f t="shared" si="3"/>
        <v>13.469600000000002</v>
      </c>
      <c r="K43" s="20" t="e">
        <f t="shared" si="4"/>
        <v>#DIV/0!</v>
      </c>
      <c r="L43" s="20">
        <f t="shared" si="5"/>
        <v>13.469600000000002</v>
      </c>
      <c r="M43" s="7"/>
    </row>
    <row r="44" spans="1:13" ht="31.5" x14ac:dyDescent="0.25">
      <c r="A44" s="47" t="s">
        <v>65</v>
      </c>
      <c r="B44" s="48" t="s">
        <v>19</v>
      </c>
      <c r="C44" s="49" t="s">
        <v>66</v>
      </c>
      <c r="D44" s="50">
        <f t="shared" si="1"/>
        <v>945000</v>
      </c>
      <c r="E44" s="50">
        <f>E45+E47</f>
        <v>945000</v>
      </c>
      <c r="F44" s="50">
        <f>F45+F47</f>
        <v>0</v>
      </c>
      <c r="G44" s="54">
        <f t="shared" si="2"/>
        <v>197149.93</v>
      </c>
      <c r="H44" s="50">
        <f>H45+H47</f>
        <v>197149.93</v>
      </c>
      <c r="I44" s="50">
        <f>I45+I47</f>
        <v>0</v>
      </c>
      <c r="J44" s="54">
        <f t="shared" si="3"/>
        <v>20.862426455026455</v>
      </c>
      <c r="K44" s="54">
        <f t="shared" si="4"/>
        <v>20.862426455026455</v>
      </c>
      <c r="L44" s="54" t="e">
        <f t="shared" si="5"/>
        <v>#DIV/0!</v>
      </c>
      <c r="M44" s="7"/>
    </row>
    <row r="45" spans="1:13" ht="47.25" x14ac:dyDescent="0.25">
      <c r="A45" s="24" t="s">
        <v>67</v>
      </c>
      <c r="B45" s="25" t="s">
        <v>19</v>
      </c>
      <c r="C45" s="26" t="s">
        <v>68</v>
      </c>
      <c r="D45" s="27">
        <f t="shared" si="1"/>
        <v>750000</v>
      </c>
      <c r="E45" s="27">
        <f>E46</f>
        <v>750000</v>
      </c>
      <c r="F45" s="27">
        <f>F46</f>
        <v>0</v>
      </c>
      <c r="G45" s="20">
        <f t="shared" si="2"/>
        <v>197149.93</v>
      </c>
      <c r="H45" s="27">
        <f>H46</f>
        <v>197149.93</v>
      </c>
      <c r="I45" s="27">
        <f>I46</f>
        <v>0</v>
      </c>
      <c r="J45" s="20">
        <f t="shared" si="3"/>
        <v>26.286657333333331</v>
      </c>
      <c r="K45" s="20">
        <f t="shared" si="4"/>
        <v>26.286657333333331</v>
      </c>
      <c r="L45" s="20" t="e">
        <f t="shared" si="5"/>
        <v>#DIV/0!</v>
      </c>
      <c r="M45" s="7"/>
    </row>
    <row r="46" spans="1:13" ht="78.75" x14ac:dyDescent="0.25">
      <c r="A46" s="24" t="s">
        <v>69</v>
      </c>
      <c r="B46" s="25" t="s">
        <v>19</v>
      </c>
      <c r="C46" s="26" t="s">
        <v>70</v>
      </c>
      <c r="D46" s="27">
        <f t="shared" si="1"/>
        <v>750000</v>
      </c>
      <c r="E46" s="27">
        <v>750000</v>
      </c>
      <c r="F46" s="27"/>
      <c r="G46" s="20">
        <f t="shared" si="2"/>
        <v>197149.93</v>
      </c>
      <c r="H46" s="27">
        <v>197149.93</v>
      </c>
      <c r="I46" s="27"/>
      <c r="J46" s="20">
        <f t="shared" si="3"/>
        <v>26.286657333333331</v>
      </c>
      <c r="K46" s="20">
        <f t="shared" si="4"/>
        <v>26.286657333333331</v>
      </c>
      <c r="L46" s="20" t="e">
        <f t="shared" si="5"/>
        <v>#DIV/0!</v>
      </c>
      <c r="M46" s="7"/>
    </row>
    <row r="47" spans="1:13" ht="63" x14ac:dyDescent="0.25">
      <c r="A47" s="24" t="s">
        <v>71</v>
      </c>
      <c r="B47" s="25" t="s">
        <v>19</v>
      </c>
      <c r="C47" s="26" t="s">
        <v>72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ref="J47:J102" si="7">G47/D47*100</f>
        <v>0</v>
      </c>
      <c r="K47" s="20">
        <f t="shared" ref="K47:K102" si="8">H47/E47*100</f>
        <v>0</v>
      </c>
      <c r="L47" s="20" t="e">
        <f t="shared" ref="L47:L102" si="9">I47/F47*100</f>
        <v>#DIV/0!</v>
      </c>
      <c r="M47" s="7"/>
    </row>
    <row r="48" spans="1:13" ht="110.25" x14ac:dyDescent="0.25">
      <c r="A48" s="24" t="s">
        <v>73</v>
      </c>
      <c r="B48" s="25" t="s">
        <v>19</v>
      </c>
      <c r="C48" s="26" t="s">
        <v>74</v>
      </c>
      <c r="D48" s="27">
        <f t="shared" si="1"/>
        <v>195000</v>
      </c>
      <c r="E48" s="27">
        <f>E49</f>
        <v>195000</v>
      </c>
      <c r="F48" s="27">
        <f>F49</f>
        <v>0</v>
      </c>
      <c r="G48" s="20">
        <f t="shared" si="2"/>
        <v>0</v>
      </c>
      <c r="H48" s="27">
        <f>H49</f>
        <v>0</v>
      </c>
      <c r="I48" s="27">
        <f>I49</f>
        <v>0</v>
      </c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126" x14ac:dyDescent="0.25">
      <c r="A49" s="24" t="s">
        <v>75</v>
      </c>
      <c r="B49" s="25" t="s">
        <v>19</v>
      </c>
      <c r="C49" s="26" t="s">
        <v>76</v>
      </c>
      <c r="D49" s="27">
        <f t="shared" si="1"/>
        <v>195000</v>
      </c>
      <c r="E49" s="27">
        <v>195000</v>
      </c>
      <c r="F49" s="27"/>
      <c r="G49" s="20">
        <f t="shared" si="2"/>
        <v>0</v>
      </c>
      <c r="H49" s="27"/>
      <c r="I49" s="27"/>
      <c r="J49" s="20">
        <f t="shared" si="7"/>
        <v>0</v>
      </c>
      <c r="K49" s="20">
        <f t="shared" si="8"/>
        <v>0</v>
      </c>
      <c r="L49" s="20" t="e">
        <f t="shared" si="9"/>
        <v>#DIV/0!</v>
      </c>
      <c r="M49" s="7"/>
    </row>
    <row r="50" spans="1:13" ht="94.5" x14ac:dyDescent="0.25">
      <c r="A50" s="47" t="s">
        <v>77</v>
      </c>
      <c r="B50" s="48" t="s">
        <v>19</v>
      </c>
      <c r="C50" s="49" t="s">
        <v>78</v>
      </c>
      <c r="D50" s="50">
        <f t="shared" si="1"/>
        <v>2479100</v>
      </c>
      <c r="E50" s="50">
        <f t="shared" ref="E50:I50" si="10">E51</f>
        <v>1623000</v>
      </c>
      <c r="F50" s="50">
        <f t="shared" si="10"/>
        <v>856100</v>
      </c>
      <c r="G50" s="54">
        <f t="shared" si="2"/>
        <v>211618.51</v>
      </c>
      <c r="H50" s="50">
        <f t="shared" si="10"/>
        <v>69235.5</v>
      </c>
      <c r="I50" s="50">
        <f t="shared" si="10"/>
        <v>142383.01</v>
      </c>
      <c r="J50" s="54">
        <f t="shared" si="7"/>
        <v>8.5361022145133312</v>
      </c>
      <c r="K50" s="54">
        <f t="shared" si="8"/>
        <v>4.2658964879852119</v>
      </c>
      <c r="L50" s="54">
        <f t="shared" si="9"/>
        <v>16.631586263287002</v>
      </c>
      <c r="M50" s="7"/>
    </row>
    <row r="51" spans="1:13" ht="157.5" x14ac:dyDescent="0.25">
      <c r="A51" s="24" t="s">
        <v>79</v>
      </c>
      <c r="B51" s="25" t="s">
        <v>19</v>
      </c>
      <c r="C51" s="26" t="s">
        <v>80</v>
      </c>
      <c r="D51" s="27">
        <f t="shared" si="1"/>
        <v>2479100</v>
      </c>
      <c r="E51" s="27">
        <f>E52+E56</f>
        <v>1623000</v>
      </c>
      <c r="F51" s="27">
        <f>F52+F56+F55</f>
        <v>856100</v>
      </c>
      <c r="G51" s="20">
        <f>H51+I51</f>
        <v>211618.51</v>
      </c>
      <c r="H51" s="27">
        <f>H52+H56+H59</f>
        <v>69235.5</v>
      </c>
      <c r="I51" s="27">
        <f>I52+I56+I54+I55</f>
        <v>142383.01</v>
      </c>
      <c r="J51" s="20">
        <f t="shared" si="7"/>
        <v>8.5361022145133312</v>
      </c>
      <c r="K51" s="20">
        <f t="shared" si="8"/>
        <v>4.2658964879852119</v>
      </c>
      <c r="L51" s="20">
        <f t="shared" si="9"/>
        <v>16.631586263287002</v>
      </c>
      <c r="M51" s="7"/>
    </row>
    <row r="52" spans="1:13" ht="126" x14ac:dyDescent="0.25">
      <c r="A52" s="24" t="s">
        <v>81</v>
      </c>
      <c r="B52" s="25" t="s">
        <v>19</v>
      </c>
      <c r="C52" s="26" t="s">
        <v>82</v>
      </c>
      <c r="D52" s="27">
        <f t="shared" si="1"/>
        <v>874100</v>
      </c>
      <c r="E52" s="27">
        <f t="shared" ref="E52:F52" si="11">SUM(E53:E54)</f>
        <v>662000</v>
      </c>
      <c r="F52" s="27">
        <f t="shared" si="11"/>
        <v>212100</v>
      </c>
      <c r="G52" s="20">
        <f t="shared" ref="G52:G58" si="12">H52+I52</f>
        <v>21828.14</v>
      </c>
      <c r="H52" s="27">
        <f>SUM(H53:H54)</f>
        <v>21828.14</v>
      </c>
      <c r="I52" s="27"/>
      <c r="J52" s="20">
        <f t="shared" si="7"/>
        <v>2.497213133508752</v>
      </c>
      <c r="K52" s="20">
        <f t="shared" si="8"/>
        <v>3.2973021148036255</v>
      </c>
      <c r="L52" s="20">
        <f t="shared" si="9"/>
        <v>0</v>
      </c>
      <c r="M52" s="7"/>
    </row>
    <row r="53" spans="1:13" ht="173.25" x14ac:dyDescent="0.25">
      <c r="A53" s="24" t="s">
        <v>83</v>
      </c>
      <c r="B53" s="25" t="s">
        <v>19</v>
      </c>
      <c r="C53" s="26" t="s">
        <v>84</v>
      </c>
      <c r="D53" s="27">
        <f t="shared" si="1"/>
        <v>549000</v>
      </c>
      <c r="E53" s="27">
        <v>549000</v>
      </c>
      <c r="F53" s="27"/>
      <c r="G53" s="20">
        <f t="shared" si="12"/>
        <v>0</v>
      </c>
      <c r="H53" s="27"/>
      <c r="I53" s="27"/>
      <c r="J53" s="20">
        <f t="shared" si="7"/>
        <v>0</v>
      </c>
      <c r="K53" s="20">
        <f t="shared" si="8"/>
        <v>0</v>
      </c>
      <c r="L53" s="20" t="e">
        <f t="shared" si="9"/>
        <v>#DIV/0!</v>
      </c>
      <c r="M53" s="7"/>
    </row>
    <row r="54" spans="1:13" ht="157.5" x14ac:dyDescent="0.25">
      <c r="A54" s="24" t="s">
        <v>85</v>
      </c>
      <c r="B54" s="25" t="s">
        <v>19</v>
      </c>
      <c r="C54" s="26" t="s">
        <v>86</v>
      </c>
      <c r="D54" s="27">
        <f t="shared" si="1"/>
        <v>325100</v>
      </c>
      <c r="E54" s="27">
        <v>113000</v>
      </c>
      <c r="F54" s="27">
        <v>212100</v>
      </c>
      <c r="G54" s="20">
        <f t="shared" si="12"/>
        <v>43656.259999999995</v>
      </c>
      <c r="H54" s="27">
        <v>21828.14</v>
      </c>
      <c r="I54" s="27">
        <v>21828.12</v>
      </c>
      <c r="J54" s="20">
        <f t="shared" si="7"/>
        <v>13.428563518917255</v>
      </c>
      <c r="K54" s="20">
        <f t="shared" si="8"/>
        <v>19.316938053097342</v>
      </c>
      <c r="L54" s="20">
        <f t="shared" si="9"/>
        <v>10.29142857142857</v>
      </c>
      <c r="M54" s="7"/>
    </row>
    <row r="55" spans="1:13" ht="138.75" customHeight="1" x14ac:dyDescent="0.25">
      <c r="A55" s="118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5" s="25" t="s">
        <v>19</v>
      </c>
      <c r="C55" s="26" t="s">
        <v>461</v>
      </c>
      <c r="D55" s="27">
        <f>E55+F55</f>
        <v>100000</v>
      </c>
      <c r="E55" s="27"/>
      <c r="F55" s="27">
        <v>100000</v>
      </c>
      <c r="G55" s="20">
        <f>H55+I55</f>
        <v>0</v>
      </c>
      <c r="H55" s="27"/>
      <c r="I55" s="27"/>
      <c r="J55" s="27"/>
      <c r="K55" s="20"/>
      <c r="L55" s="20"/>
      <c r="M55" s="7"/>
    </row>
    <row r="56" spans="1:13" ht="157.5" x14ac:dyDescent="0.25">
      <c r="A56" s="24" t="s">
        <v>87</v>
      </c>
      <c r="B56" s="25" t="s">
        <v>19</v>
      </c>
      <c r="C56" s="26" t="s">
        <v>88</v>
      </c>
      <c r="D56" s="27">
        <f t="shared" si="1"/>
        <v>1505000</v>
      </c>
      <c r="E56" s="27">
        <f>E57+E58</f>
        <v>961000</v>
      </c>
      <c r="F56" s="27">
        <f>F57+F58</f>
        <v>544000</v>
      </c>
      <c r="G56" s="20">
        <f t="shared" si="12"/>
        <v>166530.45000000001</v>
      </c>
      <c r="H56" s="27">
        <f t="shared" ref="H56" si="13">SUM(H57:H58)</f>
        <v>45975.56</v>
      </c>
      <c r="I56" s="27">
        <f>I58</f>
        <v>120554.89</v>
      </c>
      <c r="J56" s="27">
        <f>J57+J58</f>
        <v>26.944962724566931</v>
      </c>
      <c r="K56" s="20">
        <f t="shared" si="8"/>
        <v>4.7841373569198753</v>
      </c>
      <c r="L56" s="20">
        <f t="shared" si="9"/>
        <v>22.160825367647057</v>
      </c>
      <c r="M56" s="7"/>
    </row>
    <row r="57" spans="1:13" ht="126" x14ac:dyDescent="0.25">
      <c r="A57" s="24" t="s">
        <v>89</v>
      </c>
      <c r="B57" s="25" t="s">
        <v>19</v>
      </c>
      <c r="C57" s="26" t="s">
        <v>90</v>
      </c>
      <c r="D57" s="27">
        <f t="shared" si="1"/>
        <v>961000</v>
      </c>
      <c r="E57" s="27">
        <v>961000</v>
      </c>
      <c r="F57" s="27"/>
      <c r="G57" s="20">
        <f t="shared" si="12"/>
        <v>45975.56</v>
      </c>
      <c r="H57" s="27">
        <v>45975.56</v>
      </c>
      <c r="I57" s="27"/>
      <c r="J57" s="20">
        <f t="shared" si="7"/>
        <v>4.7841373569198753</v>
      </c>
      <c r="K57" s="20">
        <f t="shared" si="8"/>
        <v>4.7841373569198753</v>
      </c>
      <c r="L57" s="20" t="e">
        <f t="shared" si="9"/>
        <v>#DIV/0!</v>
      </c>
      <c r="M57" s="7"/>
    </row>
    <row r="58" spans="1:13" ht="126" x14ac:dyDescent="0.25">
      <c r="A58" s="24" t="s">
        <v>91</v>
      </c>
      <c r="B58" s="25" t="s">
        <v>19</v>
      </c>
      <c r="C58" s="26" t="s">
        <v>443</v>
      </c>
      <c r="D58" s="27">
        <f t="shared" si="1"/>
        <v>544000</v>
      </c>
      <c r="E58" s="27"/>
      <c r="F58" s="27">
        <v>544000</v>
      </c>
      <c r="G58" s="20">
        <f t="shared" si="12"/>
        <v>120554.89</v>
      </c>
      <c r="H58" s="27"/>
      <c r="I58" s="27">
        <v>120554.89</v>
      </c>
      <c r="J58" s="20">
        <f t="shared" si="7"/>
        <v>22.160825367647057</v>
      </c>
      <c r="K58" s="20" t="e">
        <f t="shared" si="8"/>
        <v>#DIV/0!</v>
      </c>
      <c r="L58" s="20">
        <f t="shared" si="9"/>
        <v>22.160825367647057</v>
      </c>
      <c r="M58" s="7"/>
    </row>
    <row r="59" spans="1:13" ht="313.5" customHeight="1" x14ac:dyDescent="0.25">
      <c r="A59" s="24" t="s">
        <v>451</v>
      </c>
      <c r="B59" s="25" t="s">
        <v>19</v>
      </c>
      <c r="C59" s="26" t="s">
        <v>450</v>
      </c>
      <c r="D59" s="27">
        <f>E59+F59</f>
        <v>0</v>
      </c>
      <c r="E59" s="27"/>
      <c r="F59" s="27"/>
      <c r="G59" s="20">
        <f>H59+I59</f>
        <v>1431.8</v>
      </c>
      <c r="H59" s="27">
        <v>1431.8</v>
      </c>
      <c r="I59" s="27"/>
      <c r="J59" s="20" t="e">
        <f t="shared" si="7"/>
        <v>#DIV/0!</v>
      </c>
      <c r="K59" s="20"/>
      <c r="L59" s="20"/>
      <c r="M59" s="7"/>
    </row>
    <row r="60" spans="1:13" ht="31.5" x14ac:dyDescent="0.25">
      <c r="A60" s="47" t="s">
        <v>92</v>
      </c>
      <c r="B60" s="48" t="s">
        <v>19</v>
      </c>
      <c r="C60" s="49" t="s">
        <v>93</v>
      </c>
      <c r="D60" s="50">
        <f t="shared" si="1"/>
        <v>62000</v>
      </c>
      <c r="E60" s="50">
        <f>E61</f>
        <v>62000</v>
      </c>
      <c r="F60" s="50">
        <f>F61</f>
        <v>0</v>
      </c>
      <c r="G60" s="54">
        <f t="shared" si="2"/>
        <v>92684.74</v>
      </c>
      <c r="H60" s="50">
        <f>H61</f>
        <v>92684.74</v>
      </c>
      <c r="I60" s="50">
        <f>I61</f>
        <v>0</v>
      </c>
      <c r="J60" s="54">
        <f t="shared" si="7"/>
        <v>149.49151612903228</v>
      </c>
      <c r="K60" s="54">
        <f t="shared" si="8"/>
        <v>149.49151612903228</v>
      </c>
      <c r="L60" s="54" t="e">
        <f t="shared" si="9"/>
        <v>#DIV/0!</v>
      </c>
      <c r="M60" s="7"/>
    </row>
    <row r="61" spans="1:13" ht="31.5" x14ac:dyDescent="0.25">
      <c r="A61" s="24" t="s">
        <v>94</v>
      </c>
      <c r="B61" s="25" t="s">
        <v>19</v>
      </c>
      <c r="C61" s="26" t="s">
        <v>95</v>
      </c>
      <c r="D61" s="27">
        <f t="shared" si="1"/>
        <v>62000</v>
      </c>
      <c r="E61" s="27">
        <f>SUM(E62:E65)</f>
        <v>62000</v>
      </c>
      <c r="F61" s="27">
        <f>SUM(F62:F65)</f>
        <v>0</v>
      </c>
      <c r="G61" s="20">
        <f t="shared" si="2"/>
        <v>92684.74</v>
      </c>
      <c r="H61" s="27">
        <f>SUM(H62:H65)</f>
        <v>92684.74</v>
      </c>
      <c r="I61" s="27">
        <f>SUM(I62:I65)</f>
        <v>0</v>
      </c>
      <c r="J61" s="20">
        <f t="shared" si="7"/>
        <v>149.49151612903228</v>
      </c>
      <c r="K61" s="20">
        <f t="shared" si="8"/>
        <v>149.49151612903228</v>
      </c>
      <c r="L61" s="20" t="e">
        <f t="shared" si="9"/>
        <v>#DIV/0!</v>
      </c>
      <c r="M61" s="7"/>
    </row>
    <row r="62" spans="1:13" ht="47.25" x14ac:dyDescent="0.25">
      <c r="A62" s="24" t="s">
        <v>96</v>
      </c>
      <c r="B62" s="25" t="s">
        <v>19</v>
      </c>
      <c r="C62" s="26" t="s">
        <v>97</v>
      </c>
      <c r="D62" s="27">
        <f t="shared" si="1"/>
        <v>51000</v>
      </c>
      <c r="E62" s="27">
        <v>51000</v>
      </c>
      <c r="F62" s="27"/>
      <c r="G62" s="20">
        <f t="shared" si="2"/>
        <v>50816.89</v>
      </c>
      <c r="H62" s="27">
        <v>50816.89</v>
      </c>
      <c r="I62" s="27"/>
      <c r="J62" s="20">
        <f t="shared" si="7"/>
        <v>99.64096078431372</v>
      </c>
      <c r="K62" s="20">
        <f t="shared" si="8"/>
        <v>99.64096078431372</v>
      </c>
      <c r="L62" s="20" t="e">
        <f t="shared" si="9"/>
        <v>#DIV/0!</v>
      </c>
      <c r="M62" s="7"/>
    </row>
    <row r="63" spans="1:13" ht="47.25" x14ac:dyDescent="0.25">
      <c r="A63" s="24" t="s">
        <v>98</v>
      </c>
      <c r="B63" s="25" t="s">
        <v>19</v>
      </c>
      <c r="C63" s="26" t="s">
        <v>457</v>
      </c>
      <c r="D63" s="27">
        <f t="shared" si="1"/>
        <v>0</v>
      </c>
      <c r="E63" s="27"/>
      <c r="F63" s="27"/>
      <c r="G63" s="50">
        <f>H63</f>
        <v>623.86</v>
      </c>
      <c r="H63" s="27">
        <v>623.86</v>
      </c>
      <c r="I63" s="27"/>
      <c r="J63" s="20" t="e">
        <f t="shared" si="7"/>
        <v>#DIV/0!</v>
      </c>
      <c r="K63" s="20" t="e">
        <f t="shared" si="8"/>
        <v>#DIV/0!</v>
      </c>
      <c r="L63" s="20" t="e">
        <f t="shared" si="9"/>
        <v>#DIV/0!</v>
      </c>
      <c r="M63" s="7"/>
    </row>
    <row r="64" spans="1:13" ht="31.5" x14ac:dyDescent="0.25">
      <c r="A64" s="24" t="s">
        <v>99</v>
      </c>
      <c r="B64" s="25" t="s">
        <v>19</v>
      </c>
      <c r="C64" s="26" t="s">
        <v>100</v>
      </c>
      <c r="D64" s="27">
        <f t="shared" si="1"/>
        <v>2000</v>
      </c>
      <c r="E64" s="27">
        <v>2000</v>
      </c>
      <c r="F64" s="27"/>
      <c r="G64" s="20">
        <f t="shared" si="2"/>
        <v>1433.73</v>
      </c>
      <c r="H64" s="27">
        <v>1433.73</v>
      </c>
      <c r="I64" s="27"/>
      <c r="J64" s="20">
        <f t="shared" si="7"/>
        <v>71.686499999999995</v>
      </c>
      <c r="K64" s="20">
        <f t="shared" si="8"/>
        <v>71.686499999999995</v>
      </c>
      <c r="L64" s="20" t="e">
        <f t="shared" si="9"/>
        <v>#DIV/0!</v>
      </c>
      <c r="M64" s="7"/>
    </row>
    <row r="65" spans="1:13" ht="31.5" x14ac:dyDescent="0.25">
      <c r="A65" s="24" t="s">
        <v>101</v>
      </c>
      <c r="B65" s="25" t="s">
        <v>19</v>
      </c>
      <c r="C65" s="26" t="s">
        <v>462</v>
      </c>
      <c r="D65" s="27">
        <f t="shared" si="1"/>
        <v>9000</v>
      </c>
      <c r="E65" s="27">
        <v>9000</v>
      </c>
      <c r="F65" s="27"/>
      <c r="G65" s="20">
        <f t="shared" si="2"/>
        <v>39810.26</v>
      </c>
      <c r="H65" s="27">
        <v>39810.26</v>
      </c>
      <c r="I65" s="27"/>
      <c r="J65" s="20">
        <f t="shared" si="7"/>
        <v>442.33622222222226</v>
      </c>
      <c r="K65" s="20">
        <f t="shared" si="8"/>
        <v>442.33622222222226</v>
      </c>
      <c r="L65" s="20" t="e">
        <f t="shared" si="9"/>
        <v>#DIV/0!</v>
      </c>
      <c r="M65" s="7"/>
    </row>
    <row r="66" spans="1:13" ht="63" x14ac:dyDescent="0.25">
      <c r="A66" s="47" t="s">
        <v>102</v>
      </c>
      <c r="B66" s="48" t="s">
        <v>19</v>
      </c>
      <c r="C66" s="49" t="s">
        <v>103</v>
      </c>
      <c r="D66" s="50">
        <f t="shared" si="1"/>
        <v>15010500</v>
      </c>
      <c r="E66" s="50">
        <f>E67+E70</f>
        <v>15010500</v>
      </c>
      <c r="F66" s="50"/>
      <c r="G66" s="54">
        <f t="shared" si="2"/>
        <v>1350847.66</v>
      </c>
      <c r="H66" s="50">
        <f>H67+H70</f>
        <v>1350847.66</v>
      </c>
      <c r="I66" s="50"/>
      <c r="J66" s="54">
        <f t="shared" si="7"/>
        <v>8.9993515206022447</v>
      </c>
      <c r="K66" s="54">
        <f t="shared" si="8"/>
        <v>8.9993515206022447</v>
      </c>
      <c r="L66" s="54" t="e">
        <f t="shared" si="9"/>
        <v>#DIV/0!</v>
      </c>
      <c r="M66" s="7"/>
    </row>
    <row r="67" spans="1:13" ht="31.5" x14ac:dyDescent="0.25">
      <c r="A67" s="24" t="s">
        <v>104</v>
      </c>
      <c r="B67" s="25" t="s">
        <v>19</v>
      </c>
      <c r="C67" s="26" t="s">
        <v>105</v>
      </c>
      <c r="D67" s="27">
        <f t="shared" si="1"/>
        <v>15010500</v>
      </c>
      <c r="E67" s="27">
        <f t="shared" ref="E67:H68" si="14">E68</f>
        <v>15010500</v>
      </c>
      <c r="F67" s="27"/>
      <c r="G67" s="20">
        <f t="shared" si="2"/>
        <v>1340847.6599999999</v>
      </c>
      <c r="H67" s="27">
        <f t="shared" si="14"/>
        <v>1340847.6599999999</v>
      </c>
      <c r="I67" s="27"/>
      <c r="J67" s="20">
        <f t="shared" si="7"/>
        <v>8.9327314879584279</v>
      </c>
      <c r="K67" s="20">
        <f t="shared" si="8"/>
        <v>8.9327314879584279</v>
      </c>
      <c r="L67" s="20" t="e">
        <f t="shared" si="9"/>
        <v>#DIV/0!</v>
      </c>
      <c r="M67" s="7"/>
    </row>
    <row r="68" spans="1:13" ht="31.5" x14ac:dyDescent="0.25">
      <c r="A68" s="24" t="s">
        <v>106</v>
      </c>
      <c r="B68" s="25" t="s">
        <v>19</v>
      </c>
      <c r="C68" s="26" t="s">
        <v>107</v>
      </c>
      <c r="D68" s="27">
        <f t="shared" si="1"/>
        <v>15010500</v>
      </c>
      <c r="E68" s="27">
        <f t="shared" si="14"/>
        <v>15010500</v>
      </c>
      <c r="F68" s="27"/>
      <c r="G68" s="20">
        <f t="shared" si="2"/>
        <v>1340847.6599999999</v>
      </c>
      <c r="H68" s="27">
        <f t="shared" si="14"/>
        <v>1340847.6599999999</v>
      </c>
      <c r="I68" s="27"/>
      <c r="J68" s="20">
        <f t="shared" si="7"/>
        <v>8.9327314879584279</v>
      </c>
      <c r="K68" s="20">
        <f t="shared" si="8"/>
        <v>8.9327314879584279</v>
      </c>
      <c r="L68" s="20" t="e">
        <f t="shared" si="9"/>
        <v>#DIV/0!</v>
      </c>
      <c r="M68" s="7"/>
    </row>
    <row r="69" spans="1:13" ht="47.25" x14ac:dyDescent="0.25">
      <c r="A69" s="24" t="s">
        <v>108</v>
      </c>
      <c r="B69" s="25" t="s">
        <v>19</v>
      </c>
      <c r="C69" s="26" t="s">
        <v>109</v>
      </c>
      <c r="D69" s="27">
        <f t="shared" si="1"/>
        <v>15010500</v>
      </c>
      <c r="E69" s="27">
        <v>15010500</v>
      </c>
      <c r="F69" s="27"/>
      <c r="G69" s="20">
        <f t="shared" si="2"/>
        <v>1340847.6599999999</v>
      </c>
      <c r="H69" s="27">
        <v>1340847.6599999999</v>
      </c>
      <c r="I69" s="27"/>
      <c r="J69" s="20">
        <f t="shared" si="7"/>
        <v>8.9327314879584279</v>
      </c>
      <c r="K69" s="20">
        <f t="shared" si="8"/>
        <v>8.9327314879584279</v>
      </c>
      <c r="L69" s="20" t="e">
        <f t="shared" si="9"/>
        <v>#DIV/0!</v>
      </c>
      <c r="M69" s="7"/>
    </row>
    <row r="70" spans="1:13" ht="47.25" x14ac:dyDescent="0.25">
      <c r="A70" s="24" t="s">
        <v>398</v>
      </c>
      <c r="B70" s="25" t="s">
        <v>19</v>
      </c>
      <c r="C70" s="26" t="s">
        <v>399</v>
      </c>
      <c r="D70" s="27">
        <f>E70</f>
        <v>0</v>
      </c>
      <c r="E70" s="27"/>
      <c r="F70" s="27"/>
      <c r="G70" s="20">
        <f>H70</f>
        <v>10000</v>
      </c>
      <c r="H70" s="27">
        <v>10000</v>
      </c>
      <c r="I70" s="27"/>
      <c r="J70" s="20" t="e">
        <f t="shared" si="7"/>
        <v>#DIV/0!</v>
      </c>
      <c r="K70" s="20"/>
      <c r="L70" s="20"/>
      <c r="M70" s="7"/>
    </row>
    <row r="71" spans="1:13" ht="47.25" x14ac:dyDescent="0.25">
      <c r="A71" s="47" t="s">
        <v>110</v>
      </c>
      <c r="B71" s="48" t="s">
        <v>19</v>
      </c>
      <c r="C71" s="49" t="s">
        <v>111</v>
      </c>
      <c r="D71" s="50">
        <f t="shared" si="1"/>
        <v>200300</v>
      </c>
      <c r="E71" s="50">
        <f t="shared" ref="E71:E73" si="15">E72</f>
        <v>100000</v>
      </c>
      <c r="F71" s="50">
        <f>F75</f>
        <v>100300</v>
      </c>
      <c r="G71" s="54">
        <f t="shared" si="2"/>
        <v>0</v>
      </c>
      <c r="H71" s="50">
        <f t="shared" ref="H71:I73" si="16">H72</f>
        <v>0</v>
      </c>
      <c r="I71" s="50">
        <f t="shared" si="16"/>
        <v>0</v>
      </c>
      <c r="J71" s="54">
        <f t="shared" si="7"/>
        <v>0</v>
      </c>
      <c r="K71" s="54">
        <f t="shared" si="8"/>
        <v>0</v>
      </c>
      <c r="L71" s="54">
        <f t="shared" si="9"/>
        <v>0</v>
      </c>
      <c r="M71" s="7"/>
    </row>
    <row r="72" spans="1:13" ht="141.75" x14ac:dyDescent="0.25">
      <c r="A72" s="24" t="s">
        <v>112</v>
      </c>
      <c r="B72" s="25" t="s">
        <v>19</v>
      </c>
      <c r="C72" s="26" t="s">
        <v>113</v>
      </c>
      <c r="D72" s="27">
        <f t="shared" si="1"/>
        <v>100000</v>
      </c>
      <c r="E72" s="27">
        <f t="shared" si="15"/>
        <v>100000</v>
      </c>
      <c r="F72" s="27"/>
      <c r="G72" s="20">
        <f t="shared" si="2"/>
        <v>0</v>
      </c>
      <c r="H72" s="27">
        <f t="shared" si="16"/>
        <v>0</v>
      </c>
      <c r="I72" s="27">
        <f t="shared" si="16"/>
        <v>0</v>
      </c>
      <c r="J72" s="20">
        <f t="shared" si="7"/>
        <v>0</v>
      </c>
      <c r="K72" s="20">
        <f t="shared" si="8"/>
        <v>0</v>
      </c>
      <c r="L72" s="20" t="e">
        <f t="shared" si="9"/>
        <v>#DIV/0!</v>
      </c>
      <c r="M72" s="7"/>
    </row>
    <row r="73" spans="1:13" ht="173.25" x14ac:dyDescent="0.25">
      <c r="A73" s="24" t="s">
        <v>114</v>
      </c>
      <c r="B73" s="25" t="s">
        <v>19</v>
      </c>
      <c r="C73" s="26" t="s">
        <v>115</v>
      </c>
      <c r="D73" s="27">
        <f t="shared" si="1"/>
        <v>100000</v>
      </c>
      <c r="E73" s="27">
        <f t="shared" si="15"/>
        <v>100000</v>
      </c>
      <c r="F73" s="27"/>
      <c r="G73" s="20">
        <f t="shared" si="2"/>
        <v>0</v>
      </c>
      <c r="H73" s="27">
        <f t="shared" si="16"/>
        <v>0</v>
      </c>
      <c r="I73" s="27">
        <f t="shared" si="16"/>
        <v>0</v>
      </c>
      <c r="J73" s="20">
        <f t="shared" si="7"/>
        <v>0</v>
      </c>
      <c r="K73" s="20">
        <f t="shared" si="8"/>
        <v>0</v>
      </c>
      <c r="L73" s="20" t="e">
        <f t="shared" si="9"/>
        <v>#DIV/0!</v>
      </c>
      <c r="M73" s="7"/>
    </row>
    <row r="74" spans="1:13" ht="173.25" x14ac:dyDescent="0.25">
      <c r="A74" s="24" t="s">
        <v>116</v>
      </c>
      <c r="B74" s="25" t="s">
        <v>19</v>
      </c>
      <c r="C74" s="26" t="s">
        <v>117</v>
      </c>
      <c r="D74" s="27">
        <f t="shared" si="1"/>
        <v>100000</v>
      </c>
      <c r="E74" s="27">
        <v>100000</v>
      </c>
      <c r="F74" s="27"/>
      <c r="G74" s="20">
        <f t="shared" si="2"/>
        <v>0</v>
      </c>
      <c r="H74" s="27"/>
      <c r="I74" s="27"/>
      <c r="J74" s="20">
        <f t="shared" si="7"/>
        <v>0</v>
      </c>
      <c r="K74" s="20">
        <f t="shared" si="8"/>
        <v>0</v>
      </c>
      <c r="L74" s="20" t="e">
        <f t="shared" si="9"/>
        <v>#DIV/0!</v>
      </c>
      <c r="M74" s="7"/>
    </row>
    <row r="75" spans="1:13" ht="126" customHeight="1" x14ac:dyDescent="0.25">
      <c r="A75" s="2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5" s="25" t="s">
        <v>19</v>
      </c>
      <c r="C75" s="26" t="s">
        <v>463</v>
      </c>
      <c r="D75" s="27">
        <f>E75+F75</f>
        <v>100300</v>
      </c>
      <c r="E75" s="27"/>
      <c r="F75" s="27">
        <v>100300</v>
      </c>
      <c r="G75" s="20">
        <f>H75+I75</f>
        <v>0</v>
      </c>
      <c r="H75" s="27"/>
      <c r="I75" s="27"/>
      <c r="J75" s="20">
        <f t="shared" si="7"/>
        <v>0</v>
      </c>
      <c r="K75" s="20"/>
      <c r="L75" s="20"/>
      <c r="M75" s="7"/>
    </row>
    <row r="76" spans="1:13" ht="31.5" x14ac:dyDescent="0.25">
      <c r="A76" s="47" t="s">
        <v>118</v>
      </c>
      <c r="B76" s="64" t="s">
        <v>19</v>
      </c>
      <c r="C76" s="65" t="s">
        <v>119</v>
      </c>
      <c r="D76" s="50">
        <f t="shared" si="1"/>
        <v>291000</v>
      </c>
      <c r="E76" s="50">
        <f>E77+E92+E94+E97</f>
        <v>291000</v>
      </c>
      <c r="F76" s="50">
        <f>F77+F92+F94+F97</f>
        <v>0</v>
      </c>
      <c r="G76" s="54">
        <f t="shared" si="2"/>
        <v>51248.630000000005</v>
      </c>
      <c r="H76" s="50">
        <f>H77+H92+H94+H97+H89</f>
        <v>51248.630000000005</v>
      </c>
      <c r="I76" s="50">
        <f>I77+I92+I94+I97</f>
        <v>0</v>
      </c>
      <c r="J76" s="54">
        <f t="shared" si="7"/>
        <v>17.611213058419246</v>
      </c>
      <c r="K76" s="54">
        <f t="shared" si="8"/>
        <v>17.611213058419246</v>
      </c>
      <c r="L76" s="54" t="e">
        <f t="shared" si="9"/>
        <v>#DIV/0!</v>
      </c>
      <c r="M76" s="7"/>
    </row>
    <row r="77" spans="1:13" ht="63" x14ac:dyDescent="0.25">
      <c r="A77" s="68" t="s">
        <v>356</v>
      </c>
      <c r="B77" s="66" t="s">
        <v>19</v>
      </c>
      <c r="C77" s="67" t="s">
        <v>357</v>
      </c>
      <c r="D77" s="63">
        <f>E77+F77</f>
        <v>69000</v>
      </c>
      <c r="E77" s="27">
        <f>E81+E83+E85+E87+E91+E90+E78+E80</f>
        <v>69000</v>
      </c>
      <c r="F77" s="27">
        <f>F81+F83+F85+F87</f>
        <v>0</v>
      </c>
      <c r="G77" s="20">
        <f>H77+I77</f>
        <v>35005.360000000001</v>
      </c>
      <c r="H77" s="27">
        <f>H81+H83+H85+H87+H78+H91+H90+H80+H79</f>
        <v>35005.360000000001</v>
      </c>
      <c r="I77" s="27">
        <f>I81+I83+I85+I87+I79</f>
        <v>0</v>
      </c>
      <c r="J77" s="20">
        <f t="shared" si="7"/>
        <v>50.732405797101457</v>
      </c>
      <c r="K77" s="20">
        <f t="shared" si="8"/>
        <v>50.732405797101457</v>
      </c>
      <c r="L77" s="20" t="e">
        <f t="shared" si="9"/>
        <v>#DIV/0!</v>
      </c>
      <c r="M77" s="7"/>
    </row>
    <row r="78" spans="1:13" ht="142.5" customHeight="1" x14ac:dyDescent="0.25">
      <c r="A78" s="68" t="s">
        <v>404</v>
      </c>
      <c r="B78" s="66" t="s">
        <v>19</v>
      </c>
      <c r="C78" s="67" t="s">
        <v>401</v>
      </c>
      <c r="D78" s="63">
        <f>E78+F78</f>
        <v>18000</v>
      </c>
      <c r="E78" s="27">
        <v>18000</v>
      </c>
      <c r="F78" s="27"/>
      <c r="G78" s="20">
        <f>H78+I78</f>
        <v>250</v>
      </c>
      <c r="H78" s="27">
        <v>250</v>
      </c>
      <c r="I78" s="27"/>
      <c r="J78" s="20">
        <f t="shared" si="7"/>
        <v>1.3888888888888888</v>
      </c>
      <c r="K78" s="20"/>
      <c r="L78" s="20"/>
      <c r="M78" s="7"/>
    </row>
    <row r="79" spans="1:13" ht="123" customHeight="1" x14ac:dyDescent="0.25">
      <c r="A79" s="119" t="s">
        <v>465</v>
      </c>
      <c r="B79" s="66" t="s">
        <v>19</v>
      </c>
      <c r="C79" s="67" t="s">
        <v>464</v>
      </c>
      <c r="D79" s="63">
        <f>E79+F79</f>
        <v>0</v>
      </c>
      <c r="E79" s="27"/>
      <c r="F79" s="27"/>
      <c r="G79" s="20">
        <f>H79+I79</f>
        <v>4000</v>
      </c>
      <c r="H79" s="27">
        <v>4000</v>
      </c>
      <c r="I79" s="27"/>
      <c r="J79" s="20" t="e">
        <f t="shared" si="7"/>
        <v>#DIV/0!</v>
      </c>
      <c r="K79" s="20"/>
      <c r="L79" s="20"/>
      <c r="M79" s="7"/>
    </row>
    <row r="80" spans="1:13" ht="150" customHeight="1" x14ac:dyDescent="0.25">
      <c r="A80" s="68" t="s">
        <v>452</v>
      </c>
      <c r="B80" s="66" t="s">
        <v>19</v>
      </c>
      <c r="C80" s="67" t="s">
        <v>448</v>
      </c>
      <c r="D80" s="63">
        <f>E80</f>
        <v>0</v>
      </c>
      <c r="E80" s="27"/>
      <c r="F80" s="27"/>
      <c r="G80" s="20">
        <f>H80</f>
        <v>6000</v>
      </c>
      <c r="H80" s="27">
        <v>6000</v>
      </c>
      <c r="I80" s="27"/>
      <c r="J80" s="20" t="e">
        <f t="shared" si="7"/>
        <v>#DIV/0!</v>
      </c>
      <c r="K80" s="20"/>
      <c r="L80" s="20"/>
      <c r="M80" s="7"/>
    </row>
    <row r="81" spans="1:13" ht="126" x14ac:dyDescent="0.25">
      <c r="A81" s="68" t="s">
        <v>358</v>
      </c>
      <c r="B81" s="66" t="s">
        <v>19</v>
      </c>
      <c r="C81" s="67" t="s">
        <v>359</v>
      </c>
      <c r="D81" s="63">
        <f t="shared" ref="D81:D104" si="17">E81+F81</f>
        <v>13000</v>
      </c>
      <c r="E81" s="27">
        <f>E82</f>
        <v>13000</v>
      </c>
      <c r="F81" s="27">
        <f>F82</f>
        <v>0</v>
      </c>
      <c r="G81" s="20">
        <f t="shared" ref="G81:G96" si="18">H81+I81</f>
        <v>0</v>
      </c>
      <c r="H81" s="27">
        <f>H82</f>
        <v>0</v>
      </c>
      <c r="I81" s="27">
        <f>I82</f>
        <v>0</v>
      </c>
      <c r="J81" s="20">
        <f t="shared" si="7"/>
        <v>0</v>
      </c>
      <c r="K81" s="20">
        <f t="shared" si="8"/>
        <v>0</v>
      </c>
      <c r="L81" s="54" t="e">
        <f t="shared" si="9"/>
        <v>#DIV/0!</v>
      </c>
      <c r="M81" s="7"/>
    </row>
    <row r="82" spans="1:13" ht="145.5" customHeight="1" x14ac:dyDescent="0.25">
      <c r="A82" s="68" t="s">
        <v>360</v>
      </c>
      <c r="B82" s="66" t="s">
        <v>19</v>
      </c>
      <c r="C82" s="67" t="s">
        <v>361</v>
      </c>
      <c r="D82" s="63">
        <f t="shared" si="17"/>
        <v>13000</v>
      </c>
      <c r="E82" s="27">
        <v>13000</v>
      </c>
      <c r="F82" s="27"/>
      <c r="G82" s="20">
        <f t="shared" si="18"/>
        <v>0</v>
      </c>
      <c r="H82" s="27"/>
      <c r="I82" s="50"/>
      <c r="J82" s="20">
        <f t="shared" si="7"/>
        <v>0</v>
      </c>
      <c r="K82" s="20">
        <f t="shared" si="8"/>
        <v>0</v>
      </c>
      <c r="L82" s="54" t="e">
        <f t="shared" si="9"/>
        <v>#DIV/0!</v>
      </c>
      <c r="M82" s="7"/>
    </row>
    <row r="83" spans="1:13" ht="110.25" x14ac:dyDescent="0.25">
      <c r="A83" s="68" t="s">
        <v>362</v>
      </c>
      <c r="B83" s="66" t="s">
        <v>19</v>
      </c>
      <c r="C83" s="67" t="s">
        <v>363</v>
      </c>
      <c r="D83" s="63">
        <f t="shared" si="17"/>
        <v>1000</v>
      </c>
      <c r="E83" s="27">
        <f>E84</f>
        <v>1000</v>
      </c>
      <c r="F83" s="27">
        <f>F84</f>
        <v>0</v>
      </c>
      <c r="G83" s="20">
        <f t="shared" si="18"/>
        <v>0</v>
      </c>
      <c r="H83" s="27">
        <f>H84</f>
        <v>0</v>
      </c>
      <c r="I83" s="27">
        <f>I84</f>
        <v>0</v>
      </c>
      <c r="J83" s="20">
        <f t="shared" si="7"/>
        <v>0</v>
      </c>
      <c r="K83" s="20">
        <f t="shared" si="8"/>
        <v>0</v>
      </c>
      <c r="L83" s="54" t="e">
        <f t="shared" si="9"/>
        <v>#DIV/0!</v>
      </c>
      <c r="M83" s="7"/>
    </row>
    <row r="84" spans="1:13" ht="157.5" x14ac:dyDescent="0.25">
      <c r="A84" s="68" t="s">
        <v>364</v>
      </c>
      <c r="B84" s="66" t="s">
        <v>19</v>
      </c>
      <c r="C84" s="67" t="s">
        <v>365</v>
      </c>
      <c r="D84" s="63">
        <f t="shared" si="17"/>
        <v>1000</v>
      </c>
      <c r="E84" s="27">
        <v>1000</v>
      </c>
      <c r="F84" s="27"/>
      <c r="G84" s="20">
        <f t="shared" si="18"/>
        <v>0</v>
      </c>
      <c r="H84" s="27"/>
      <c r="I84" s="50"/>
      <c r="J84" s="20">
        <f t="shared" si="7"/>
        <v>0</v>
      </c>
      <c r="K84" s="20">
        <f t="shared" si="8"/>
        <v>0</v>
      </c>
      <c r="L84" s="54" t="e">
        <f t="shared" si="9"/>
        <v>#DIV/0!</v>
      </c>
      <c r="M84" s="7"/>
    </row>
    <row r="85" spans="1:13" ht="141.75" x14ac:dyDescent="0.25">
      <c r="A85" s="68" t="s">
        <v>366</v>
      </c>
      <c r="B85" s="66" t="s">
        <v>19</v>
      </c>
      <c r="C85" s="67" t="s">
        <v>367</v>
      </c>
      <c r="D85" s="63">
        <f t="shared" si="17"/>
        <v>1000</v>
      </c>
      <c r="E85" s="27">
        <f>E86</f>
        <v>1000</v>
      </c>
      <c r="F85" s="27">
        <f>F86</f>
        <v>0</v>
      </c>
      <c r="G85" s="20">
        <f t="shared" si="18"/>
        <v>15000</v>
      </c>
      <c r="H85" s="27">
        <f>H86</f>
        <v>15000</v>
      </c>
      <c r="I85" s="27">
        <f>I86</f>
        <v>0</v>
      </c>
      <c r="J85" s="20">
        <f t="shared" si="7"/>
        <v>1500</v>
      </c>
      <c r="K85" s="20">
        <f t="shared" si="8"/>
        <v>1500</v>
      </c>
      <c r="L85" s="54" t="e">
        <f t="shared" si="9"/>
        <v>#DIV/0!</v>
      </c>
      <c r="M85" s="7"/>
    </row>
    <row r="86" spans="1:13" ht="204.75" x14ac:dyDescent="0.25">
      <c r="A86" s="68" t="s">
        <v>368</v>
      </c>
      <c r="B86" s="66" t="s">
        <v>19</v>
      </c>
      <c r="C86" s="67" t="s">
        <v>369</v>
      </c>
      <c r="D86" s="63">
        <f t="shared" si="17"/>
        <v>1000</v>
      </c>
      <c r="E86" s="27">
        <v>1000</v>
      </c>
      <c r="F86" s="27"/>
      <c r="G86" s="20">
        <f t="shared" si="18"/>
        <v>15000</v>
      </c>
      <c r="H86" s="27">
        <v>15000</v>
      </c>
      <c r="I86" s="50"/>
      <c r="J86" s="20">
        <f t="shared" si="7"/>
        <v>1500</v>
      </c>
      <c r="K86" s="20">
        <f t="shared" si="8"/>
        <v>1500</v>
      </c>
      <c r="L86" s="54" t="e">
        <f t="shared" si="9"/>
        <v>#DIV/0!</v>
      </c>
      <c r="M86" s="7"/>
    </row>
    <row r="87" spans="1:13" ht="118.5" customHeight="1" x14ac:dyDescent="0.25">
      <c r="A87" s="68" t="s">
        <v>370</v>
      </c>
      <c r="B87" s="66" t="s">
        <v>19</v>
      </c>
      <c r="C87" s="67" t="s">
        <v>371</v>
      </c>
      <c r="D87" s="63">
        <f t="shared" si="17"/>
        <v>2000</v>
      </c>
      <c r="E87" s="27">
        <f>E88</f>
        <v>2000</v>
      </c>
      <c r="F87" s="27">
        <f>F88</f>
        <v>0</v>
      </c>
      <c r="G87" s="20">
        <f t="shared" si="18"/>
        <v>3403.09</v>
      </c>
      <c r="H87" s="27">
        <f>H88</f>
        <v>3403.09</v>
      </c>
      <c r="I87" s="27">
        <f>I88</f>
        <v>0</v>
      </c>
      <c r="J87" s="20">
        <f t="shared" si="7"/>
        <v>170.15450000000001</v>
      </c>
      <c r="K87" s="20">
        <f t="shared" si="8"/>
        <v>170.15450000000001</v>
      </c>
      <c r="L87" s="54" t="e">
        <f t="shared" si="9"/>
        <v>#DIV/0!</v>
      </c>
      <c r="M87" s="7"/>
    </row>
    <row r="88" spans="1:13" ht="210.75" customHeight="1" x14ac:dyDescent="0.25">
      <c r="A88" s="68" t="s">
        <v>372</v>
      </c>
      <c r="B88" s="66" t="s">
        <v>19</v>
      </c>
      <c r="C88" s="67" t="s">
        <v>373</v>
      </c>
      <c r="D88" s="63">
        <f t="shared" si="17"/>
        <v>2000</v>
      </c>
      <c r="E88" s="27">
        <v>2000</v>
      </c>
      <c r="F88" s="50"/>
      <c r="G88" s="20">
        <f t="shared" si="18"/>
        <v>3403.09</v>
      </c>
      <c r="H88" s="27">
        <v>3403.09</v>
      </c>
      <c r="I88" s="50"/>
      <c r="J88" s="20">
        <f t="shared" si="7"/>
        <v>170.15450000000001</v>
      </c>
      <c r="K88" s="20">
        <f t="shared" si="8"/>
        <v>170.15450000000001</v>
      </c>
      <c r="L88" s="54" t="e">
        <f t="shared" si="9"/>
        <v>#DIV/0!</v>
      </c>
      <c r="M88" s="7"/>
    </row>
    <row r="89" spans="1:13" ht="162.75" customHeight="1" x14ac:dyDescent="0.25">
      <c r="A89" s="68" t="s">
        <v>453</v>
      </c>
      <c r="B89" s="66" t="s">
        <v>19</v>
      </c>
      <c r="C89" s="67" t="s">
        <v>449</v>
      </c>
      <c r="D89" s="63">
        <f>E89+F89</f>
        <v>0</v>
      </c>
      <c r="E89" s="27"/>
      <c r="F89" s="50"/>
      <c r="G89" s="20">
        <f>H89+I89</f>
        <v>0</v>
      </c>
      <c r="H89" s="27"/>
      <c r="I89" s="50"/>
      <c r="J89" s="20" t="e">
        <f t="shared" si="7"/>
        <v>#DIV/0!</v>
      </c>
      <c r="K89" s="20"/>
      <c r="L89" s="54"/>
      <c r="M89" s="7"/>
    </row>
    <row r="90" spans="1:13" ht="147.75" customHeight="1" x14ac:dyDescent="0.25">
      <c r="A90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0" s="66" t="s">
        <v>19</v>
      </c>
      <c r="C90" s="67" t="s">
        <v>439</v>
      </c>
      <c r="D90" s="63">
        <f>E90</f>
        <v>5000</v>
      </c>
      <c r="E90" s="27">
        <v>5000</v>
      </c>
      <c r="F90" s="50"/>
      <c r="G90" s="20">
        <f>H90</f>
        <v>500</v>
      </c>
      <c r="H90" s="27">
        <v>500</v>
      </c>
      <c r="I90" s="50"/>
      <c r="J90" s="20">
        <f t="shared" si="7"/>
        <v>10</v>
      </c>
      <c r="K90" s="20">
        <f t="shared" si="8"/>
        <v>10</v>
      </c>
      <c r="L90" s="54"/>
      <c r="M90" s="7"/>
    </row>
    <row r="91" spans="1:13" ht="146.25" customHeight="1" x14ac:dyDescent="0.25">
      <c r="A91" s="68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1" s="66" t="s">
        <v>19</v>
      </c>
      <c r="C91" s="67" t="s">
        <v>403</v>
      </c>
      <c r="D91" s="63">
        <f>E91+F91</f>
        <v>29000</v>
      </c>
      <c r="E91" s="27">
        <v>29000</v>
      </c>
      <c r="F91" s="50"/>
      <c r="G91" s="20">
        <f>H91+I91</f>
        <v>5852.27</v>
      </c>
      <c r="H91" s="27">
        <v>5852.27</v>
      </c>
      <c r="I91" s="50"/>
      <c r="J91" s="20">
        <f t="shared" si="7"/>
        <v>20.180241379310345</v>
      </c>
      <c r="K91" s="20">
        <f t="shared" si="8"/>
        <v>20.180241379310345</v>
      </c>
      <c r="L91" s="54"/>
      <c r="M91" s="7"/>
    </row>
    <row r="92" spans="1:13" ht="63" x14ac:dyDescent="0.25">
      <c r="A92" s="68" t="s">
        <v>374</v>
      </c>
      <c r="B92" s="66" t="s">
        <v>19</v>
      </c>
      <c r="C92" s="67" t="s">
        <v>375</v>
      </c>
      <c r="D92" s="63">
        <f t="shared" si="17"/>
        <v>0</v>
      </c>
      <c r="E92" s="27">
        <f>E93</f>
        <v>0</v>
      </c>
      <c r="F92" s="27">
        <f>F93</f>
        <v>0</v>
      </c>
      <c r="G92" s="20">
        <f t="shared" si="18"/>
        <v>0</v>
      </c>
      <c r="H92" s="27">
        <f>H93</f>
        <v>0</v>
      </c>
      <c r="I92" s="27">
        <f>I93</f>
        <v>0</v>
      </c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94.5" x14ac:dyDescent="0.25">
      <c r="A93" s="68" t="s">
        <v>376</v>
      </c>
      <c r="B93" s="66" t="s">
        <v>19</v>
      </c>
      <c r="C93" s="67" t="s">
        <v>377</v>
      </c>
      <c r="D93" s="63">
        <f t="shared" si="17"/>
        <v>0</v>
      </c>
      <c r="E93" s="27"/>
      <c r="F93" s="50"/>
      <c r="G93" s="20">
        <f t="shared" si="18"/>
        <v>0</v>
      </c>
      <c r="H93" s="50"/>
      <c r="I93" s="50"/>
      <c r="J93" s="20" t="e">
        <f t="shared" si="7"/>
        <v>#DIV/0!</v>
      </c>
      <c r="K93" s="20" t="e">
        <f t="shared" si="8"/>
        <v>#DIV/0!</v>
      </c>
      <c r="L93" s="54" t="e">
        <f t="shared" si="9"/>
        <v>#DIV/0!</v>
      </c>
      <c r="M93" s="7"/>
    </row>
    <row r="94" spans="1:13" ht="204.75" x14ac:dyDescent="0.25">
      <c r="A94" s="68" t="s">
        <v>378</v>
      </c>
      <c r="B94" s="66" t="s">
        <v>19</v>
      </c>
      <c r="C94" s="67" t="s">
        <v>379</v>
      </c>
      <c r="D94" s="63">
        <f t="shared" si="17"/>
        <v>0</v>
      </c>
      <c r="E94" s="27">
        <f>E95</f>
        <v>0</v>
      </c>
      <c r="F94" s="27">
        <f>F95</f>
        <v>0</v>
      </c>
      <c r="G94" s="20">
        <f t="shared" si="18"/>
        <v>0</v>
      </c>
      <c r="H94" s="27">
        <f>H95</f>
        <v>0</v>
      </c>
      <c r="I94" s="27">
        <f>I95</f>
        <v>0</v>
      </c>
      <c r="J94" s="20" t="e">
        <f t="shared" si="7"/>
        <v>#DIV/0!</v>
      </c>
      <c r="K94" s="20" t="e">
        <f t="shared" si="8"/>
        <v>#DIV/0!</v>
      </c>
      <c r="L94" s="54" t="e">
        <f t="shared" si="9"/>
        <v>#DIV/0!</v>
      </c>
      <c r="M94" s="7"/>
    </row>
    <row r="95" spans="1:13" ht="110.25" x14ac:dyDescent="0.25">
      <c r="A95" s="68" t="s">
        <v>380</v>
      </c>
      <c r="B95" s="66" t="s">
        <v>19</v>
      </c>
      <c r="C95" s="67" t="s">
        <v>381</v>
      </c>
      <c r="D95" s="63">
        <f t="shared" si="17"/>
        <v>0</v>
      </c>
      <c r="E95" s="27">
        <f>E96</f>
        <v>0</v>
      </c>
      <c r="F95" s="27">
        <f>F96</f>
        <v>0</v>
      </c>
      <c r="G95" s="20">
        <f t="shared" si="18"/>
        <v>0</v>
      </c>
      <c r="H95" s="27">
        <f>H96</f>
        <v>0</v>
      </c>
      <c r="I95" s="27">
        <f>I96</f>
        <v>0</v>
      </c>
      <c r="J95" s="20" t="e">
        <f t="shared" si="7"/>
        <v>#DIV/0!</v>
      </c>
      <c r="K95" s="20" t="e">
        <f t="shared" si="8"/>
        <v>#DIV/0!</v>
      </c>
      <c r="L95" s="54" t="e">
        <f t="shared" si="9"/>
        <v>#DIV/0!</v>
      </c>
      <c r="M95" s="7"/>
    </row>
    <row r="96" spans="1:13" ht="141.75" x14ac:dyDescent="0.25">
      <c r="A96" s="68" t="s">
        <v>382</v>
      </c>
      <c r="B96" s="66" t="s">
        <v>19</v>
      </c>
      <c r="C96" s="67" t="s">
        <v>383</v>
      </c>
      <c r="D96" s="63">
        <f t="shared" si="17"/>
        <v>0</v>
      </c>
      <c r="E96" s="27"/>
      <c r="F96" s="50"/>
      <c r="G96" s="20">
        <f t="shared" si="18"/>
        <v>0</v>
      </c>
      <c r="H96" s="50"/>
      <c r="I96" s="50"/>
      <c r="J96" s="20" t="e">
        <f t="shared" si="7"/>
        <v>#DIV/0!</v>
      </c>
      <c r="K96" s="20" t="e">
        <f t="shared" si="8"/>
        <v>#DIV/0!</v>
      </c>
      <c r="L96" s="54" t="e">
        <f t="shared" si="9"/>
        <v>#DIV/0!</v>
      </c>
      <c r="M96" s="7"/>
    </row>
    <row r="97" spans="1:13" ht="31.5" x14ac:dyDescent="0.25">
      <c r="A97" s="68" t="s">
        <v>384</v>
      </c>
      <c r="B97" s="66" t="s">
        <v>19</v>
      </c>
      <c r="C97" s="67" t="s">
        <v>385</v>
      </c>
      <c r="D97" s="63">
        <f t="shared" si="17"/>
        <v>222000</v>
      </c>
      <c r="E97" s="27">
        <f>E98+E100+E103</f>
        <v>222000</v>
      </c>
      <c r="F97" s="27">
        <f>F98+F100+F103</f>
        <v>0</v>
      </c>
      <c r="G97" s="20">
        <f t="shared" si="2"/>
        <v>16243.27</v>
      </c>
      <c r="H97" s="27">
        <f>H98+H100+H103</f>
        <v>16243.27</v>
      </c>
      <c r="I97" s="27">
        <f>I98+I100+I103</f>
        <v>0</v>
      </c>
      <c r="J97" s="20">
        <f t="shared" si="7"/>
        <v>7.3167882882882882</v>
      </c>
      <c r="K97" s="20">
        <f t="shared" si="8"/>
        <v>7.3167882882882882</v>
      </c>
      <c r="L97" s="20" t="e">
        <f t="shared" si="9"/>
        <v>#DIV/0!</v>
      </c>
      <c r="M97" s="7"/>
    </row>
    <row r="98" spans="1:13" ht="78.75" x14ac:dyDescent="0.25">
      <c r="A98" s="68" t="s">
        <v>386</v>
      </c>
      <c r="B98" s="66" t="s">
        <v>19</v>
      </c>
      <c r="C98" s="67" t="s">
        <v>387</v>
      </c>
      <c r="D98" s="63">
        <f t="shared" si="17"/>
        <v>0</v>
      </c>
      <c r="E98" s="27">
        <f>E99</f>
        <v>0</v>
      </c>
      <c r="F98" s="27">
        <f>F99</f>
        <v>0</v>
      </c>
      <c r="G98" s="20">
        <f t="shared" si="2"/>
        <v>0</v>
      </c>
      <c r="H98" s="27">
        <f>H99</f>
        <v>0</v>
      </c>
      <c r="I98" s="27">
        <f>I99</f>
        <v>0</v>
      </c>
      <c r="J98" s="20" t="e">
        <f t="shared" si="7"/>
        <v>#DIV/0!</v>
      </c>
      <c r="K98" s="20" t="e">
        <f t="shared" si="8"/>
        <v>#DIV/0!</v>
      </c>
      <c r="L98" s="20" t="e">
        <f t="shared" si="9"/>
        <v>#DIV/0!</v>
      </c>
      <c r="M98" s="7"/>
    </row>
    <row r="99" spans="1:13" ht="204.75" x14ac:dyDescent="0.25">
      <c r="A99" s="68" t="s">
        <v>388</v>
      </c>
      <c r="B99" s="66" t="s">
        <v>19</v>
      </c>
      <c r="C99" s="67" t="s">
        <v>389</v>
      </c>
      <c r="D99" s="63">
        <f t="shared" si="17"/>
        <v>0</v>
      </c>
      <c r="E99" s="27"/>
      <c r="F99" s="27"/>
      <c r="G99" s="20">
        <f t="shared" si="2"/>
        <v>0</v>
      </c>
      <c r="H99" s="27"/>
      <c r="I99" s="27"/>
      <c r="J99" s="20" t="e">
        <f t="shared" si="7"/>
        <v>#DIV/0!</v>
      </c>
      <c r="K99" s="20" t="e">
        <f t="shared" si="8"/>
        <v>#DIV/0!</v>
      </c>
      <c r="L99" s="20" t="e">
        <f t="shared" si="9"/>
        <v>#DIV/0!</v>
      </c>
      <c r="M99" s="7"/>
    </row>
    <row r="100" spans="1:13" ht="141.75" x14ac:dyDescent="0.25">
      <c r="A100" s="68" t="s">
        <v>390</v>
      </c>
      <c r="B100" s="66" t="s">
        <v>19</v>
      </c>
      <c r="C100" s="67" t="s">
        <v>391</v>
      </c>
      <c r="D100" s="63">
        <f t="shared" si="17"/>
        <v>100000</v>
      </c>
      <c r="E100" s="27">
        <f>E101+E102</f>
        <v>100000</v>
      </c>
      <c r="F100" s="27">
        <f>F101</f>
        <v>0</v>
      </c>
      <c r="G100" s="20">
        <f t="shared" ref="G100:G152" si="19">H100+I100</f>
        <v>16243.27</v>
      </c>
      <c r="H100" s="27">
        <f>H101+H102</f>
        <v>16243.27</v>
      </c>
      <c r="I100" s="27">
        <f>I101+I102</f>
        <v>0</v>
      </c>
      <c r="J100" s="20">
        <f t="shared" si="7"/>
        <v>16.243270000000003</v>
      </c>
      <c r="K100" s="20">
        <f t="shared" si="8"/>
        <v>16.243270000000003</v>
      </c>
      <c r="L100" s="20" t="e">
        <f t="shared" si="9"/>
        <v>#DIV/0!</v>
      </c>
      <c r="M100" s="7"/>
    </row>
    <row r="101" spans="1:13" ht="126.75" thickBot="1" x14ac:dyDescent="0.3">
      <c r="A101" s="68" t="s">
        <v>392</v>
      </c>
      <c r="B101" s="66" t="s">
        <v>19</v>
      </c>
      <c r="C101" s="67" t="s">
        <v>393</v>
      </c>
      <c r="D101" s="63">
        <f t="shared" si="17"/>
        <v>100000</v>
      </c>
      <c r="E101" s="27">
        <v>100000</v>
      </c>
      <c r="F101" s="27"/>
      <c r="G101" s="20">
        <f t="shared" si="19"/>
        <v>18367.77</v>
      </c>
      <c r="H101" s="27">
        <v>18367.77</v>
      </c>
      <c r="I101" s="27"/>
      <c r="J101" s="27">
        <f t="shared" si="7"/>
        <v>18.36777</v>
      </c>
      <c r="K101" s="27">
        <f t="shared" si="8"/>
        <v>18.36777</v>
      </c>
      <c r="L101" s="27" t="e">
        <f t="shared" si="9"/>
        <v>#DIV/0!</v>
      </c>
      <c r="M101" s="7"/>
    </row>
    <row r="102" spans="1:13" ht="102.75" x14ac:dyDescent="0.25">
      <c r="A102" s="69" t="s">
        <v>400</v>
      </c>
      <c r="B102" s="66" t="s">
        <v>19</v>
      </c>
      <c r="C102" s="67" t="str">
        <f>[4]Доходы!$S$106</f>
        <v xml:space="preserve"> 000 1161012901 0000 140</v>
      </c>
      <c r="D102" s="63">
        <f>E102+F102</f>
        <v>0</v>
      </c>
      <c r="E102" s="27"/>
      <c r="F102" s="27"/>
      <c r="G102" s="20">
        <f>H102+I102</f>
        <v>-2124.5</v>
      </c>
      <c r="H102" s="27">
        <v>-2124.5</v>
      </c>
      <c r="I102" s="27"/>
      <c r="J102" s="27" t="e">
        <f t="shared" si="7"/>
        <v>#DIV/0!</v>
      </c>
      <c r="K102" s="27" t="e">
        <f t="shared" si="8"/>
        <v>#DIV/0!</v>
      </c>
      <c r="L102" s="27" t="e">
        <f t="shared" si="9"/>
        <v>#DIV/0!</v>
      </c>
      <c r="M102" s="7"/>
    </row>
    <row r="103" spans="1:13" ht="31.5" x14ac:dyDescent="0.25">
      <c r="A103" s="68" t="s">
        <v>394</v>
      </c>
      <c r="B103" s="66" t="s">
        <v>19</v>
      </c>
      <c r="C103" s="67" t="s">
        <v>395</v>
      </c>
      <c r="D103" s="63">
        <f t="shared" si="17"/>
        <v>122000</v>
      </c>
      <c r="E103" s="27">
        <f>E104</f>
        <v>122000</v>
      </c>
      <c r="F103" s="27">
        <f>F104</f>
        <v>0</v>
      </c>
      <c r="G103" s="20">
        <f t="shared" si="19"/>
        <v>0</v>
      </c>
      <c r="H103" s="27">
        <f>H104</f>
        <v>0</v>
      </c>
      <c r="I103" s="27">
        <f>I104</f>
        <v>0</v>
      </c>
      <c r="J103" s="20">
        <f t="shared" ref="J103:L105" si="20">G103/D103*100</f>
        <v>0</v>
      </c>
      <c r="K103" s="20">
        <f t="shared" si="20"/>
        <v>0</v>
      </c>
      <c r="L103" s="20" t="e">
        <f t="shared" si="20"/>
        <v>#DIV/0!</v>
      </c>
      <c r="M103" s="7"/>
    </row>
    <row r="104" spans="1:13" ht="173.25" x14ac:dyDescent="0.25">
      <c r="A104" s="68" t="s">
        <v>396</v>
      </c>
      <c r="B104" s="66" t="s">
        <v>19</v>
      </c>
      <c r="C104" s="67" t="s">
        <v>397</v>
      </c>
      <c r="D104" s="63">
        <f t="shared" si="17"/>
        <v>122000</v>
      </c>
      <c r="E104" s="27">
        <v>122000</v>
      </c>
      <c r="F104" s="27"/>
      <c r="G104" s="20">
        <f t="shared" si="19"/>
        <v>0</v>
      </c>
      <c r="H104" s="27"/>
      <c r="I104" s="27"/>
      <c r="J104" s="20">
        <f t="shared" si="20"/>
        <v>0</v>
      </c>
      <c r="K104" s="20">
        <f t="shared" si="20"/>
        <v>0</v>
      </c>
      <c r="L104" s="20" t="e">
        <f t="shared" si="20"/>
        <v>#DIV/0!</v>
      </c>
      <c r="M104" s="7"/>
    </row>
    <row r="105" spans="1:13" ht="31.5" x14ac:dyDescent="0.25">
      <c r="A105" s="47" t="s">
        <v>120</v>
      </c>
      <c r="B105" s="48" t="s">
        <v>19</v>
      </c>
      <c r="C105" s="49" t="s">
        <v>121</v>
      </c>
      <c r="D105" s="50">
        <f t="shared" ref="D105:D152" si="21">E105+F105</f>
        <v>269000</v>
      </c>
      <c r="E105" s="50">
        <f t="shared" ref="E105:F105" si="22">E109+E106</f>
        <v>0</v>
      </c>
      <c r="F105" s="50">
        <f t="shared" si="22"/>
        <v>269000</v>
      </c>
      <c r="G105" s="54">
        <f t="shared" si="19"/>
        <v>198001.52</v>
      </c>
      <c r="H105" s="50">
        <f>H109+H106</f>
        <v>178401.52</v>
      </c>
      <c r="I105" s="50">
        <f>I109+I107+I108+I111</f>
        <v>19600</v>
      </c>
      <c r="J105" s="54">
        <f t="shared" si="20"/>
        <v>73.606513011152401</v>
      </c>
      <c r="K105" s="54" t="e">
        <f t="shared" si="20"/>
        <v>#DIV/0!</v>
      </c>
      <c r="L105" s="54">
        <f t="shared" si="20"/>
        <v>7.2862453531598508</v>
      </c>
      <c r="M105" s="7"/>
    </row>
    <row r="106" spans="1:13" ht="15.75" x14ac:dyDescent="0.25">
      <c r="A106" s="24" t="s">
        <v>122</v>
      </c>
      <c r="B106" s="25" t="s">
        <v>19</v>
      </c>
      <c r="C106" s="26" t="s">
        <v>123</v>
      </c>
      <c r="D106" s="27">
        <f t="shared" si="21"/>
        <v>0</v>
      </c>
      <c r="E106" s="27">
        <f>E107+E108</f>
        <v>0</v>
      </c>
      <c r="F106" s="27">
        <f>F107+F108</f>
        <v>0</v>
      </c>
      <c r="G106" s="20">
        <f t="shared" si="19"/>
        <v>58615.9</v>
      </c>
      <c r="H106" s="27">
        <f>H107+H108</f>
        <v>55565.9</v>
      </c>
      <c r="I106" s="27">
        <f>I107+I108</f>
        <v>3050</v>
      </c>
      <c r="J106" s="27"/>
      <c r="K106" s="27"/>
      <c r="L106" s="27"/>
      <c r="M106" s="7"/>
    </row>
    <row r="107" spans="1:13" ht="15.75" x14ac:dyDescent="0.25">
      <c r="A107" s="24" t="s">
        <v>122</v>
      </c>
      <c r="B107" s="25" t="s">
        <v>19</v>
      </c>
      <c r="C107" s="26" t="s">
        <v>336</v>
      </c>
      <c r="D107" s="27">
        <f t="shared" si="21"/>
        <v>0</v>
      </c>
      <c r="E107" s="27"/>
      <c r="F107" s="27"/>
      <c r="G107" s="20">
        <f t="shared" si="19"/>
        <v>55565.9</v>
      </c>
      <c r="H107" s="27">
        <v>55565.9</v>
      </c>
      <c r="I107" s="27"/>
      <c r="J107" s="20" t="e">
        <f t="shared" ref="J107:L113" si="23">G107/D107*100</f>
        <v>#DIV/0!</v>
      </c>
      <c r="K107" s="27"/>
      <c r="L107" s="27"/>
      <c r="M107" s="7"/>
    </row>
    <row r="108" spans="1:13" ht="47.25" x14ac:dyDescent="0.25">
      <c r="A108" s="24" t="s">
        <v>124</v>
      </c>
      <c r="B108" s="25" t="s">
        <v>19</v>
      </c>
      <c r="C108" s="26" t="s">
        <v>333</v>
      </c>
      <c r="D108" s="27">
        <f t="shared" si="21"/>
        <v>0</v>
      </c>
      <c r="E108" s="27"/>
      <c r="F108" s="27"/>
      <c r="G108" s="20">
        <f>I108</f>
        <v>3050</v>
      </c>
      <c r="H108" s="27"/>
      <c r="I108" s="27">
        <v>3050</v>
      </c>
      <c r="J108" s="20" t="e">
        <f t="shared" si="23"/>
        <v>#DIV/0!</v>
      </c>
      <c r="K108" s="27"/>
      <c r="L108" s="27"/>
      <c r="M108" s="7"/>
    </row>
    <row r="109" spans="1:13" ht="15.75" x14ac:dyDescent="0.25">
      <c r="A109" s="24" t="s">
        <v>125</v>
      </c>
      <c r="B109" s="25" t="s">
        <v>19</v>
      </c>
      <c r="C109" s="26" t="s">
        <v>126</v>
      </c>
      <c r="D109" s="27">
        <f t="shared" si="21"/>
        <v>269000</v>
      </c>
      <c r="E109" s="27">
        <f t="shared" ref="E109:H109" si="24">SUM(E110:E111)</f>
        <v>0</v>
      </c>
      <c r="F109" s="27">
        <f t="shared" si="24"/>
        <v>269000</v>
      </c>
      <c r="G109" s="20">
        <f t="shared" si="19"/>
        <v>122835.62</v>
      </c>
      <c r="H109" s="27">
        <f t="shared" si="24"/>
        <v>122835.62</v>
      </c>
      <c r="I109" s="27"/>
      <c r="J109" s="20">
        <f t="shared" si="23"/>
        <v>45.663799256505577</v>
      </c>
      <c r="K109" s="20" t="e">
        <f t="shared" si="23"/>
        <v>#DIV/0!</v>
      </c>
      <c r="L109" s="20">
        <f t="shared" si="23"/>
        <v>0</v>
      </c>
      <c r="M109" s="7"/>
    </row>
    <row r="110" spans="1:13" ht="31.5" x14ac:dyDescent="0.25">
      <c r="A110" s="24" t="s">
        <v>127</v>
      </c>
      <c r="B110" s="25" t="s">
        <v>19</v>
      </c>
      <c r="C110" s="26" t="s">
        <v>128</v>
      </c>
      <c r="D110" s="27">
        <f t="shared" si="21"/>
        <v>0</v>
      </c>
      <c r="E110" s="27"/>
      <c r="F110" s="27"/>
      <c r="G110" s="20">
        <f t="shared" si="19"/>
        <v>122835.62</v>
      </c>
      <c r="H110" s="27">
        <v>122835.62</v>
      </c>
      <c r="I110" s="27"/>
      <c r="J110" s="20" t="e">
        <f t="shared" si="23"/>
        <v>#DIV/0!</v>
      </c>
      <c r="K110" s="20" t="e">
        <f t="shared" si="23"/>
        <v>#DIV/0!</v>
      </c>
      <c r="L110" s="20" t="e">
        <f t="shared" si="23"/>
        <v>#DIV/0!</v>
      </c>
      <c r="M110" s="7"/>
    </row>
    <row r="111" spans="1:13" ht="31.5" x14ac:dyDescent="0.25">
      <c r="A111" s="24" t="s">
        <v>129</v>
      </c>
      <c r="B111" s="25" t="s">
        <v>19</v>
      </c>
      <c r="C111" s="26" t="s">
        <v>402</v>
      </c>
      <c r="D111" s="27">
        <f t="shared" si="21"/>
        <v>269000</v>
      </c>
      <c r="E111" s="27"/>
      <c r="F111" s="27">
        <v>269000</v>
      </c>
      <c r="G111" s="20">
        <f t="shared" si="19"/>
        <v>16550</v>
      </c>
      <c r="H111" s="27"/>
      <c r="I111" s="27">
        <v>16550</v>
      </c>
      <c r="J111" s="20">
        <f t="shared" si="23"/>
        <v>6.1524163568773238</v>
      </c>
      <c r="K111" s="20" t="e">
        <f t="shared" si="23"/>
        <v>#DIV/0!</v>
      </c>
      <c r="L111" s="20">
        <f t="shared" si="23"/>
        <v>6.1524163568773238</v>
      </c>
      <c r="M111" s="7"/>
    </row>
    <row r="112" spans="1:13" ht="31.5" x14ac:dyDescent="0.25">
      <c r="A112" s="47" t="s">
        <v>130</v>
      </c>
      <c r="B112" s="48" t="s">
        <v>19</v>
      </c>
      <c r="C112" s="49" t="s">
        <v>131</v>
      </c>
      <c r="D112" s="50">
        <f t="shared" ref="D112:I112" si="25">D113+D150</f>
        <v>471062308.97000003</v>
      </c>
      <c r="E112" s="50">
        <f t="shared" si="25"/>
        <v>366862200</v>
      </c>
      <c r="F112" s="50">
        <f t="shared" si="25"/>
        <v>122063908.97</v>
      </c>
      <c r="G112" s="50">
        <f t="shared" si="25"/>
        <v>120720804.76000001</v>
      </c>
      <c r="H112" s="50">
        <f t="shared" si="25"/>
        <v>117273641.11</v>
      </c>
      <c r="I112" s="50">
        <f t="shared" si="25"/>
        <v>7500521.3899999997</v>
      </c>
      <c r="J112" s="54">
        <f t="shared" si="23"/>
        <v>25.627353847086969</v>
      </c>
      <c r="K112" s="54">
        <f t="shared" si="23"/>
        <v>31.966673347649333</v>
      </c>
      <c r="L112" s="54">
        <f t="shared" si="23"/>
        <v>6.1447494622209948</v>
      </c>
      <c r="M112" s="7"/>
    </row>
    <row r="113" spans="1:13" ht="78.75" x14ac:dyDescent="0.25">
      <c r="A113" s="47" t="s">
        <v>132</v>
      </c>
      <c r="B113" s="48" t="s">
        <v>19</v>
      </c>
      <c r="C113" s="49" t="s">
        <v>133</v>
      </c>
      <c r="D113" s="50">
        <f>D114+D120+D127+D142</f>
        <v>473865108.97000003</v>
      </c>
      <c r="E113" s="50">
        <f>E114+E120+E127+E142</f>
        <v>369665000</v>
      </c>
      <c r="F113" s="50">
        <f>F114+F120+F127+F143+F142</f>
        <v>122063908.97</v>
      </c>
      <c r="G113" s="50">
        <f>G114+G120+G127+G142</f>
        <v>123523595.48</v>
      </c>
      <c r="H113" s="50">
        <f>H114+H120+H127+H142</f>
        <v>120076431.83</v>
      </c>
      <c r="I113" s="50">
        <f>I114+I120+I127+I143+I142</f>
        <v>7500521.3899999997</v>
      </c>
      <c r="J113" s="50">
        <f t="shared" si="23"/>
        <v>26.067248493667883</v>
      </c>
      <c r="K113" s="50">
        <f t="shared" si="23"/>
        <v>32.482499514425221</v>
      </c>
      <c r="L113" s="50">
        <f t="shared" si="23"/>
        <v>6.1447494622209948</v>
      </c>
      <c r="M113" s="7"/>
    </row>
    <row r="114" spans="1:13" ht="31.5" x14ac:dyDescent="0.25">
      <c r="A114" s="24" t="s">
        <v>134</v>
      </c>
      <c r="B114" s="25" t="s">
        <v>19</v>
      </c>
      <c r="C114" s="26" t="s">
        <v>406</v>
      </c>
      <c r="D114" s="27">
        <f>D115</f>
        <v>158821200</v>
      </c>
      <c r="E114" s="27">
        <f>E115+E119</f>
        <v>145112500</v>
      </c>
      <c r="F114" s="27">
        <f>F115+F119</f>
        <v>29253800</v>
      </c>
      <c r="G114" s="27">
        <f>G115</f>
        <v>65335025</v>
      </c>
      <c r="H114" s="27">
        <f>H115+H119</f>
        <v>61907850</v>
      </c>
      <c r="I114" s="27">
        <f>I115+I119</f>
        <v>7277575</v>
      </c>
      <c r="J114" s="20">
        <f t="shared" ref="J114:L119" si="26">G114/D114*100</f>
        <v>41.137470942166409</v>
      </c>
      <c r="K114" s="20">
        <f t="shared" si="26"/>
        <v>42.661969161857179</v>
      </c>
      <c r="L114" s="20">
        <f t="shared" si="26"/>
        <v>24.877366359242217</v>
      </c>
      <c r="M114" s="7"/>
    </row>
    <row r="115" spans="1:13" ht="31.5" x14ac:dyDescent="0.25">
      <c r="A115" s="24" t="s">
        <v>135</v>
      </c>
      <c r="B115" s="25" t="s">
        <v>19</v>
      </c>
      <c r="C115" s="26" t="s">
        <v>407</v>
      </c>
      <c r="D115" s="27">
        <f>D116+D117+D119</f>
        <v>158821200</v>
      </c>
      <c r="E115" s="27">
        <f t="shared" ref="E115:H115" si="27">E116+E117</f>
        <v>138939400</v>
      </c>
      <c r="F115" s="27">
        <f>F116+F117+F118</f>
        <v>29253800</v>
      </c>
      <c r="G115" s="27">
        <f>G116+G117+G119</f>
        <v>65335025</v>
      </c>
      <c r="H115" s="27">
        <f t="shared" si="27"/>
        <v>61907850</v>
      </c>
      <c r="I115" s="27">
        <f>I116+I117+I118</f>
        <v>7277575</v>
      </c>
      <c r="J115" s="20">
        <f t="shared" si="26"/>
        <v>41.137470942166409</v>
      </c>
      <c r="K115" s="20">
        <f t="shared" si="26"/>
        <v>44.557447347548646</v>
      </c>
      <c r="L115" s="20">
        <f t="shared" si="26"/>
        <v>24.877366359242217</v>
      </c>
      <c r="M115" s="7"/>
    </row>
    <row r="116" spans="1:13" ht="47.25" x14ac:dyDescent="0.25">
      <c r="A116" s="24" t="s">
        <v>136</v>
      </c>
      <c r="B116" s="25" t="s">
        <v>19</v>
      </c>
      <c r="C116" s="26" t="s">
        <v>408</v>
      </c>
      <c r="D116" s="27">
        <f t="shared" si="21"/>
        <v>138939400</v>
      </c>
      <c r="E116" s="27">
        <v>138939400</v>
      </c>
      <c r="F116" s="27"/>
      <c r="G116" s="20">
        <f t="shared" si="19"/>
        <v>61907850</v>
      </c>
      <c r="H116" s="27">
        <v>61907850</v>
      </c>
      <c r="I116" s="27"/>
      <c r="J116" s="20">
        <f t="shared" si="26"/>
        <v>44.557447347548646</v>
      </c>
      <c r="K116" s="20">
        <f t="shared" si="26"/>
        <v>44.557447347548646</v>
      </c>
      <c r="L116" s="20" t="e">
        <f t="shared" si="26"/>
        <v>#DIV/0!</v>
      </c>
      <c r="M116" s="7"/>
    </row>
    <row r="117" spans="1:13" ht="47.25" x14ac:dyDescent="0.25">
      <c r="A117" s="24" t="s">
        <v>137</v>
      </c>
      <c r="B117" s="25" t="s">
        <v>19</v>
      </c>
      <c r="C117" s="26" t="s">
        <v>409</v>
      </c>
      <c r="D117" s="27">
        <f>E117+F117</f>
        <v>13708700</v>
      </c>
      <c r="E117" s="27"/>
      <c r="F117" s="27">
        <v>13708700</v>
      </c>
      <c r="G117" s="20">
        <f>H117+I117</f>
        <v>3427175</v>
      </c>
      <c r="H117" s="27"/>
      <c r="I117" s="27">
        <v>3427175</v>
      </c>
      <c r="J117" s="20">
        <f t="shared" si="26"/>
        <v>25</v>
      </c>
      <c r="K117" s="20" t="e">
        <f t="shared" si="26"/>
        <v>#DIV/0!</v>
      </c>
      <c r="L117" s="20">
        <f t="shared" si="26"/>
        <v>25</v>
      </c>
      <c r="M117" s="7"/>
    </row>
    <row r="118" spans="1:13" ht="63" x14ac:dyDescent="0.25">
      <c r="A118" s="24" t="s">
        <v>459</v>
      </c>
      <c r="B118" s="25" t="s">
        <v>19</v>
      </c>
      <c r="C118" s="26" t="s">
        <v>458</v>
      </c>
      <c r="D118" s="27"/>
      <c r="E118" s="27"/>
      <c r="F118" s="27">
        <v>15545100</v>
      </c>
      <c r="G118" s="20"/>
      <c r="H118" s="27"/>
      <c r="I118" s="27">
        <v>3850400</v>
      </c>
      <c r="J118" s="27"/>
      <c r="K118" s="27"/>
      <c r="L118" s="27"/>
      <c r="M118" s="7"/>
    </row>
    <row r="119" spans="1:13" ht="63" x14ac:dyDescent="0.25">
      <c r="A119" s="24" t="s">
        <v>138</v>
      </c>
      <c r="B119" s="25" t="s">
        <v>19</v>
      </c>
      <c r="C119" s="26" t="s">
        <v>410</v>
      </c>
      <c r="D119" s="27">
        <f t="shared" si="21"/>
        <v>6173100</v>
      </c>
      <c r="E119" s="27">
        <v>6173100</v>
      </c>
      <c r="F119" s="27"/>
      <c r="G119" s="20">
        <f t="shared" si="19"/>
        <v>0</v>
      </c>
      <c r="H119" s="27"/>
      <c r="I119" s="27"/>
      <c r="J119" s="20">
        <f t="shared" si="26"/>
        <v>0</v>
      </c>
      <c r="K119" s="27"/>
      <c r="L119" s="27"/>
      <c r="M119" s="7"/>
    </row>
    <row r="120" spans="1:13" ht="47.25" x14ac:dyDescent="0.25">
      <c r="A120" s="47" t="s">
        <v>139</v>
      </c>
      <c r="B120" s="48" t="s">
        <v>19</v>
      </c>
      <c r="C120" s="49" t="s">
        <v>411</v>
      </c>
      <c r="D120" s="50">
        <f t="shared" si="21"/>
        <v>146532108.97</v>
      </c>
      <c r="E120" s="50">
        <f>E122+E124+E121</f>
        <v>54722300</v>
      </c>
      <c r="F120" s="50">
        <f>F122+F124+F123</f>
        <v>91809808.969999999</v>
      </c>
      <c r="G120" s="54">
        <f t="shared" si="19"/>
        <v>11794836.15</v>
      </c>
      <c r="H120" s="50">
        <f>H122+H124+H121</f>
        <v>11794836.15</v>
      </c>
      <c r="I120" s="50">
        <f>I122+I124+I121++I123</f>
        <v>0</v>
      </c>
      <c r="J120" s="54">
        <f>G120/D120*100</f>
        <v>8.0493184960675048</v>
      </c>
      <c r="K120" s="54">
        <f>H120/E120*100</f>
        <v>21.553984664387279</v>
      </c>
      <c r="L120" s="54">
        <f>I120/F120*100</f>
        <v>0</v>
      </c>
      <c r="M120" s="7"/>
    </row>
    <row r="121" spans="1:13" ht="31.5" x14ac:dyDescent="0.25">
      <c r="A121" s="24" t="s">
        <v>347</v>
      </c>
      <c r="B121" s="25" t="s">
        <v>19</v>
      </c>
      <c r="C121" s="26" t="s">
        <v>412</v>
      </c>
      <c r="D121" s="27">
        <f t="shared" si="21"/>
        <v>817500</v>
      </c>
      <c r="E121" s="27">
        <v>817500</v>
      </c>
      <c r="F121" s="27"/>
      <c r="G121" s="20">
        <f t="shared" si="19"/>
        <v>0</v>
      </c>
      <c r="H121" s="27"/>
      <c r="I121" s="27"/>
      <c r="J121" s="27"/>
      <c r="K121" s="27"/>
      <c r="L121" s="27"/>
      <c r="M121" s="7"/>
    </row>
    <row r="122" spans="1:13" ht="63" x14ac:dyDescent="0.25">
      <c r="A122" s="24" t="s">
        <v>445</v>
      </c>
      <c r="B122" s="25" t="s">
        <v>19</v>
      </c>
      <c r="C122" s="26" t="s">
        <v>444</v>
      </c>
      <c r="D122" s="27">
        <f t="shared" si="21"/>
        <v>2996900</v>
      </c>
      <c r="E122" s="27">
        <v>2996900</v>
      </c>
      <c r="F122" s="27"/>
      <c r="G122" s="20">
        <f t="shared" si="19"/>
        <v>384902.68</v>
      </c>
      <c r="H122" s="27">
        <v>384902.68</v>
      </c>
      <c r="I122" s="27"/>
      <c r="J122" s="27"/>
      <c r="K122" s="27"/>
      <c r="L122" s="27"/>
      <c r="M122" s="7"/>
    </row>
    <row r="123" spans="1:13" ht="15.75" x14ac:dyDescent="0.25">
      <c r="A123" s="24"/>
      <c r="B123" s="25" t="s">
        <v>19</v>
      </c>
      <c r="C123" s="26" t="s">
        <v>466</v>
      </c>
      <c r="D123" s="27">
        <f>E123+F123</f>
        <v>2323213.27</v>
      </c>
      <c r="E123" s="27"/>
      <c r="F123" s="27">
        <v>2323213.27</v>
      </c>
      <c r="G123" s="20">
        <f>H123+I123</f>
        <v>0</v>
      </c>
      <c r="H123" s="27"/>
      <c r="I123" s="27"/>
      <c r="J123" s="27"/>
      <c r="K123" s="27"/>
      <c r="L123" s="27"/>
      <c r="M123" s="7"/>
    </row>
    <row r="124" spans="1:13" ht="15.75" x14ac:dyDescent="0.25">
      <c r="A124" s="24" t="s">
        <v>140</v>
      </c>
      <c r="B124" s="25" t="s">
        <v>19</v>
      </c>
      <c r="C124" s="26" t="s">
        <v>413</v>
      </c>
      <c r="D124" s="27">
        <f t="shared" si="21"/>
        <v>140394495.69999999</v>
      </c>
      <c r="E124" s="27">
        <f t="shared" ref="E124:I124" si="28">E125+E126</f>
        <v>50907900</v>
      </c>
      <c r="F124" s="27">
        <f t="shared" si="28"/>
        <v>89486595.700000003</v>
      </c>
      <c r="G124" s="20">
        <f t="shared" si="19"/>
        <v>11409933.470000001</v>
      </c>
      <c r="H124" s="27">
        <f t="shared" si="28"/>
        <v>11409933.470000001</v>
      </c>
      <c r="I124" s="27">
        <f t="shared" si="28"/>
        <v>0</v>
      </c>
      <c r="J124" s="20">
        <f t="shared" ref="J124:L126" si="29">G124/D124*100</f>
        <v>8.1270518570622308</v>
      </c>
      <c r="K124" s="20">
        <f t="shared" si="29"/>
        <v>22.412893617689985</v>
      </c>
      <c r="L124" s="20">
        <f t="shared" si="29"/>
        <v>0</v>
      </c>
      <c r="M124" s="7"/>
    </row>
    <row r="125" spans="1:13" ht="31.5" x14ac:dyDescent="0.25">
      <c r="A125" s="24" t="s">
        <v>141</v>
      </c>
      <c r="B125" s="25" t="s">
        <v>19</v>
      </c>
      <c r="C125" s="26" t="s">
        <v>414</v>
      </c>
      <c r="D125" s="27">
        <f t="shared" si="21"/>
        <v>50907900</v>
      </c>
      <c r="E125" s="27">
        <v>50907900</v>
      </c>
      <c r="F125" s="27"/>
      <c r="G125" s="20">
        <f t="shared" si="19"/>
        <v>11409933.470000001</v>
      </c>
      <c r="H125" s="27">
        <v>11409933.470000001</v>
      </c>
      <c r="I125" s="27"/>
      <c r="J125" s="20">
        <f t="shared" si="29"/>
        <v>22.412893617689985</v>
      </c>
      <c r="K125" s="20">
        <f t="shared" si="29"/>
        <v>22.412893617689985</v>
      </c>
      <c r="L125" s="20" t="e">
        <f t="shared" si="29"/>
        <v>#DIV/0!</v>
      </c>
      <c r="M125" s="7"/>
    </row>
    <row r="126" spans="1:13" ht="31.5" x14ac:dyDescent="0.25">
      <c r="A126" s="24" t="s">
        <v>142</v>
      </c>
      <c r="B126" s="25" t="s">
        <v>19</v>
      </c>
      <c r="C126" s="26" t="s">
        <v>415</v>
      </c>
      <c r="D126" s="27">
        <f t="shared" si="21"/>
        <v>89486595.700000003</v>
      </c>
      <c r="E126" s="27"/>
      <c r="F126" s="27">
        <v>89486595.700000003</v>
      </c>
      <c r="G126" s="20">
        <f t="shared" si="19"/>
        <v>0</v>
      </c>
      <c r="H126" s="27"/>
      <c r="I126" s="27"/>
      <c r="J126" s="20">
        <f t="shared" si="29"/>
        <v>0</v>
      </c>
      <c r="K126" s="27"/>
      <c r="L126" s="27"/>
      <c r="M126" s="7"/>
    </row>
    <row r="127" spans="1:13" ht="31.5" x14ac:dyDescent="0.25">
      <c r="A127" s="47" t="s">
        <v>143</v>
      </c>
      <c r="B127" s="48" t="s">
        <v>19</v>
      </c>
      <c r="C127" s="49" t="s">
        <v>416</v>
      </c>
      <c r="D127" s="50">
        <f t="shared" si="21"/>
        <v>161481000</v>
      </c>
      <c r="E127" s="50">
        <f>E128+E130+E132+E134+E137+E140</f>
        <v>160480700</v>
      </c>
      <c r="F127" s="50">
        <f>F128+F130+F132+F134+F137+F139+F140</f>
        <v>1000300</v>
      </c>
      <c r="G127" s="54">
        <f t="shared" si="19"/>
        <v>45336212.609999999</v>
      </c>
      <c r="H127" s="50">
        <f>H128+H130+H132+H134+H137+H140</f>
        <v>45113266.219999999</v>
      </c>
      <c r="I127" s="27">
        <f>I128+I130+I132+I134+I137+I139+I140</f>
        <v>222946.39</v>
      </c>
      <c r="J127" s="54">
        <f>G127/D127*100</f>
        <v>28.07526124435692</v>
      </c>
      <c r="K127" s="54">
        <f>H127/E127*100</f>
        <v>28.11133439722035</v>
      </c>
      <c r="L127" s="54">
        <f>I127/F127*100</f>
        <v>22.287952614215737</v>
      </c>
      <c r="M127" s="7"/>
    </row>
    <row r="128" spans="1:13" ht="94.5" x14ac:dyDescent="0.25">
      <c r="A128" s="24" t="s">
        <v>144</v>
      </c>
      <c r="B128" s="25" t="s">
        <v>19</v>
      </c>
      <c r="C128" s="26" t="s">
        <v>417</v>
      </c>
      <c r="D128" s="27">
        <f t="shared" si="21"/>
        <v>0</v>
      </c>
      <c r="E128" s="27">
        <f>E129</f>
        <v>0</v>
      </c>
      <c r="F128" s="27">
        <f>F129</f>
        <v>0</v>
      </c>
      <c r="G128" s="20">
        <f t="shared" si="19"/>
        <v>0</v>
      </c>
      <c r="H128" s="27">
        <f>H129</f>
        <v>0</v>
      </c>
      <c r="I128" s="27">
        <f>I129</f>
        <v>0</v>
      </c>
      <c r="J128" s="27"/>
      <c r="K128" s="27"/>
      <c r="L128" s="27"/>
      <c r="M128" s="7"/>
    </row>
    <row r="129" spans="1:13" ht="110.25" x14ac:dyDescent="0.25">
      <c r="A129" s="24" t="s">
        <v>145</v>
      </c>
      <c r="B129" s="25" t="s">
        <v>19</v>
      </c>
      <c r="C129" s="26" t="s">
        <v>418</v>
      </c>
      <c r="D129" s="27">
        <f t="shared" si="21"/>
        <v>0</v>
      </c>
      <c r="E129" s="27"/>
      <c r="F129" s="27"/>
      <c r="G129" s="20">
        <f t="shared" si="19"/>
        <v>0</v>
      </c>
      <c r="H129" s="27"/>
      <c r="I129" s="27"/>
      <c r="J129" s="27"/>
      <c r="K129" s="27"/>
      <c r="L129" s="27"/>
      <c r="M129" s="7"/>
    </row>
    <row r="130" spans="1:13" ht="63" x14ac:dyDescent="0.25">
      <c r="A130" s="24" t="s">
        <v>146</v>
      </c>
      <c r="B130" s="25" t="s">
        <v>19</v>
      </c>
      <c r="C130" s="26" t="s">
        <v>419</v>
      </c>
      <c r="D130" s="27">
        <f t="shared" si="21"/>
        <v>877700</v>
      </c>
      <c r="E130" s="27">
        <f>E131</f>
        <v>0</v>
      </c>
      <c r="F130" s="27">
        <f>F131</f>
        <v>877700</v>
      </c>
      <c r="G130" s="20">
        <f t="shared" si="19"/>
        <v>192821.39</v>
      </c>
      <c r="H130" s="27">
        <f>H131</f>
        <v>0</v>
      </c>
      <c r="I130" s="27">
        <f>I131</f>
        <v>192821.39</v>
      </c>
      <c r="J130" s="20">
        <f t="shared" ref="J130:L136" si="30">G130/D130*100</f>
        <v>21.968940412441608</v>
      </c>
      <c r="K130" s="20" t="e">
        <f t="shared" si="30"/>
        <v>#DIV/0!</v>
      </c>
      <c r="L130" s="20">
        <f t="shared" si="30"/>
        <v>21.968940412441608</v>
      </c>
      <c r="M130" s="7"/>
    </row>
    <row r="131" spans="1:13" ht="78.75" x14ac:dyDescent="0.25">
      <c r="A131" s="24" t="s">
        <v>147</v>
      </c>
      <c r="B131" s="25" t="s">
        <v>19</v>
      </c>
      <c r="C131" s="26" t="s">
        <v>420</v>
      </c>
      <c r="D131" s="27">
        <f t="shared" si="21"/>
        <v>877700</v>
      </c>
      <c r="E131" s="27"/>
      <c r="F131" s="27">
        <v>877700</v>
      </c>
      <c r="G131" s="20">
        <f t="shared" si="19"/>
        <v>192821.39</v>
      </c>
      <c r="H131" s="27">
        <v>0</v>
      </c>
      <c r="I131" s="27">
        <v>192821.39</v>
      </c>
      <c r="J131" s="20">
        <f t="shared" si="30"/>
        <v>21.968940412441608</v>
      </c>
      <c r="K131" s="20" t="e">
        <f t="shared" si="30"/>
        <v>#DIV/0!</v>
      </c>
      <c r="L131" s="20">
        <f t="shared" si="30"/>
        <v>21.968940412441608</v>
      </c>
      <c r="M131" s="7"/>
    </row>
    <row r="132" spans="1:13" ht="78.75" x14ac:dyDescent="0.25">
      <c r="A132" s="24" t="s">
        <v>148</v>
      </c>
      <c r="B132" s="25" t="s">
        <v>19</v>
      </c>
      <c r="C132" s="26" t="s">
        <v>421</v>
      </c>
      <c r="D132" s="27">
        <f t="shared" si="21"/>
        <v>11615700</v>
      </c>
      <c r="E132" s="27">
        <f>E133</f>
        <v>11615700</v>
      </c>
      <c r="F132" s="27">
        <f>F133</f>
        <v>0</v>
      </c>
      <c r="G132" s="20">
        <f t="shared" si="19"/>
        <v>2778266.97</v>
      </c>
      <c r="H132" s="27">
        <f>H133</f>
        <v>2778266.97</v>
      </c>
      <c r="I132" s="27">
        <f>I133</f>
        <v>0</v>
      </c>
      <c r="J132" s="20">
        <f t="shared" si="30"/>
        <v>23.91820527389654</v>
      </c>
      <c r="K132" s="20">
        <f t="shared" si="30"/>
        <v>23.91820527389654</v>
      </c>
      <c r="L132" s="20" t="e">
        <f t="shared" si="30"/>
        <v>#DIV/0!</v>
      </c>
      <c r="M132" s="7"/>
    </row>
    <row r="133" spans="1:13" ht="78.75" x14ac:dyDescent="0.25">
      <c r="A133" s="24" t="s">
        <v>149</v>
      </c>
      <c r="B133" s="25" t="s">
        <v>19</v>
      </c>
      <c r="C133" s="26" t="s">
        <v>422</v>
      </c>
      <c r="D133" s="27">
        <f t="shared" si="21"/>
        <v>11615700</v>
      </c>
      <c r="E133" s="27">
        <v>11615700</v>
      </c>
      <c r="F133" s="27"/>
      <c r="G133" s="20">
        <f t="shared" si="19"/>
        <v>2778266.97</v>
      </c>
      <c r="H133" s="27">
        <v>2778266.97</v>
      </c>
      <c r="I133" s="27"/>
      <c r="J133" s="20">
        <f t="shared" si="30"/>
        <v>23.91820527389654</v>
      </c>
      <c r="K133" s="20">
        <f t="shared" si="30"/>
        <v>23.91820527389654</v>
      </c>
      <c r="L133" s="20" t="e">
        <f t="shared" si="30"/>
        <v>#DIV/0!</v>
      </c>
      <c r="M133" s="7"/>
    </row>
    <row r="134" spans="1:13" ht="63" x14ac:dyDescent="0.25">
      <c r="A134" s="24" t="s">
        <v>150</v>
      </c>
      <c r="B134" s="25" t="s">
        <v>19</v>
      </c>
      <c r="C134" s="26" t="s">
        <v>423</v>
      </c>
      <c r="D134" s="27">
        <f t="shared" si="21"/>
        <v>7972900</v>
      </c>
      <c r="E134" s="27">
        <f>E135+E136</f>
        <v>7850300</v>
      </c>
      <c r="F134" s="27">
        <f>F135+F136</f>
        <v>122600</v>
      </c>
      <c r="G134" s="20">
        <f t="shared" si="19"/>
        <v>1728540.25</v>
      </c>
      <c r="H134" s="27">
        <f>H135+H136</f>
        <v>1698415.25</v>
      </c>
      <c r="I134" s="27">
        <f>I135+I136</f>
        <v>30125</v>
      </c>
      <c r="J134" s="20">
        <f t="shared" si="30"/>
        <v>21.680194784833624</v>
      </c>
      <c r="K134" s="20">
        <f t="shared" si="30"/>
        <v>21.635036240653225</v>
      </c>
      <c r="L134" s="20">
        <f t="shared" si="30"/>
        <v>24.571778140293638</v>
      </c>
      <c r="M134" s="7"/>
    </row>
    <row r="135" spans="1:13" ht="78.75" x14ac:dyDescent="0.25">
      <c r="A135" s="24" t="s">
        <v>151</v>
      </c>
      <c r="B135" s="25" t="s">
        <v>19</v>
      </c>
      <c r="C135" s="26" t="s">
        <v>424</v>
      </c>
      <c r="D135" s="27">
        <f t="shared" si="21"/>
        <v>7850300</v>
      </c>
      <c r="E135" s="27">
        <v>7850300</v>
      </c>
      <c r="F135" s="27"/>
      <c r="G135" s="20">
        <f t="shared" si="19"/>
        <v>1728540.25</v>
      </c>
      <c r="H135" s="27">
        <v>1698415.25</v>
      </c>
      <c r="I135" s="27">
        <v>30125</v>
      </c>
      <c r="J135" s="20">
        <f t="shared" si="30"/>
        <v>22.018779537087756</v>
      </c>
      <c r="K135" s="20">
        <f t="shared" si="30"/>
        <v>21.635036240653225</v>
      </c>
      <c r="L135" s="20" t="e">
        <f t="shared" si="30"/>
        <v>#DIV/0!</v>
      </c>
      <c r="M135" s="7"/>
    </row>
    <row r="136" spans="1:13" ht="63" x14ac:dyDescent="0.25">
      <c r="A136" s="24" t="s">
        <v>152</v>
      </c>
      <c r="B136" s="25" t="s">
        <v>19</v>
      </c>
      <c r="C136" s="26" t="s">
        <v>427</v>
      </c>
      <c r="D136" s="27">
        <f t="shared" si="21"/>
        <v>122600</v>
      </c>
      <c r="E136" s="27"/>
      <c r="F136" s="27">
        <v>122600</v>
      </c>
      <c r="G136" s="20">
        <f t="shared" si="19"/>
        <v>0</v>
      </c>
      <c r="H136" s="27"/>
      <c r="I136" s="27"/>
      <c r="J136" s="20">
        <f t="shared" si="30"/>
        <v>0</v>
      </c>
      <c r="K136" s="20" t="e">
        <f t="shared" si="30"/>
        <v>#DIV/0!</v>
      </c>
      <c r="L136" s="20">
        <f t="shared" si="30"/>
        <v>0</v>
      </c>
      <c r="M136" s="7"/>
    </row>
    <row r="137" spans="1:13" ht="63" x14ac:dyDescent="0.25">
      <c r="A137" s="24" t="s">
        <v>153</v>
      </c>
      <c r="B137" s="25" t="s">
        <v>19</v>
      </c>
      <c r="C137" s="26" t="s">
        <v>425</v>
      </c>
      <c r="D137" s="27">
        <f t="shared" si="21"/>
        <v>56400</v>
      </c>
      <c r="E137" s="27">
        <f>E138+E139</f>
        <v>56400</v>
      </c>
      <c r="F137" s="27"/>
      <c r="G137" s="20">
        <f t="shared" si="19"/>
        <v>7300</v>
      </c>
      <c r="H137" s="27">
        <f>H139</f>
        <v>7300</v>
      </c>
      <c r="I137" s="27"/>
      <c r="J137" s="27"/>
      <c r="K137" s="27"/>
      <c r="L137" s="27"/>
      <c r="M137" s="7"/>
    </row>
    <row r="138" spans="1:13" ht="78.75" x14ac:dyDescent="0.25">
      <c r="A138" s="24" t="s">
        <v>154</v>
      </c>
      <c r="B138" s="25" t="s">
        <v>19</v>
      </c>
      <c r="C138" s="26" t="s">
        <v>426</v>
      </c>
      <c r="D138" s="27">
        <f t="shared" si="21"/>
        <v>49100</v>
      </c>
      <c r="E138" s="27">
        <v>49100</v>
      </c>
      <c r="F138" s="27"/>
      <c r="G138" s="20">
        <f t="shared" si="19"/>
        <v>0</v>
      </c>
      <c r="H138" s="27"/>
      <c r="I138" s="27"/>
      <c r="J138" s="27"/>
      <c r="K138" s="27"/>
      <c r="L138" s="27"/>
      <c r="M138" s="7"/>
    </row>
    <row r="139" spans="1:13" ht="31.5" x14ac:dyDescent="0.25">
      <c r="A139" s="24" t="s">
        <v>351</v>
      </c>
      <c r="B139" s="25" t="s">
        <v>19</v>
      </c>
      <c r="C139" s="26" t="s">
        <v>428</v>
      </c>
      <c r="D139" s="27">
        <f t="shared" si="21"/>
        <v>7300</v>
      </c>
      <c r="E139" s="27">
        <v>7300</v>
      </c>
      <c r="F139" s="27"/>
      <c r="G139" s="20">
        <f t="shared" si="19"/>
        <v>7300</v>
      </c>
      <c r="H139" s="27">
        <v>7300</v>
      </c>
      <c r="I139" s="27"/>
      <c r="J139" s="20">
        <f t="shared" ref="J139" si="31">G139/D139*100</f>
        <v>100</v>
      </c>
      <c r="K139" s="27"/>
      <c r="L139" s="27"/>
      <c r="M139" s="7"/>
    </row>
    <row r="140" spans="1:13" ht="15.75" x14ac:dyDescent="0.25">
      <c r="A140" s="24" t="s">
        <v>155</v>
      </c>
      <c r="B140" s="25" t="s">
        <v>19</v>
      </c>
      <c r="C140" s="26" t="s">
        <v>429</v>
      </c>
      <c r="D140" s="27">
        <f t="shared" si="21"/>
        <v>140958300</v>
      </c>
      <c r="E140" s="27">
        <f>E141</f>
        <v>140958300</v>
      </c>
      <c r="F140" s="27"/>
      <c r="G140" s="20">
        <f t="shared" si="19"/>
        <v>40629284</v>
      </c>
      <c r="H140" s="27">
        <f>H141</f>
        <v>40629284</v>
      </c>
      <c r="I140" s="27"/>
      <c r="J140" s="20">
        <f t="shared" ref="J140:L143" si="32">G140/D140*100</f>
        <v>28.823619467601414</v>
      </c>
      <c r="K140" s="20">
        <f t="shared" si="32"/>
        <v>28.823619467601414</v>
      </c>
      <c r="L140" s="20" t="e">
        <f t="shared" si="32"/>
        <v>#DIV/0!</v>
      </c>
      <c r="M140" s="7"/>
    </row>
    <row r="141" spans="1:13" ht="31.5" x14ac:dyDescent="0.25">
      <c r="A141" s="24" t="s">
        <v>156</v>
      </c>
      <c r="B141" s="25" t="s">
        <v>19</v>
      </c>
      <c r="C141" s="26" t="s">
        <v>430</v>
      </c>
      <c r="D141" s="27">
        <f t="shared" si="21"/>
        <v>140958300</v>
      </c>
      <c r="E141" s="27">
        <v>140958300</v>
      </c>
      <c r="F141" s="27"/>
      <c r="G141" s="20">
        <f t="shared" si="19"/>
        <v>40629284</v>
      </c>
      <c r="H141" s="27">
        <v>40629284</v>
      </c>
      <c r="I141" s="27"/>
      <c r="J141" s="20">
        <f t="shared" si="32"/>
        <v>28.823619467601414</v>
      </c>
      <c r="K141" s="20">
        <f t="shared" si="32"/>
        <v>28.823619467601414</v>
      </c>
      <c r="L141" s="20" t="e">
        <f t="shared" si="32"/>
        <v>#DIV/0!</v>
      </c>
      <c r="M141" s="7"/>
    </row>
    <row r="142" spans="1:13" ht="15.75" x14ac:dyDescent="0.25">
      <c r="A142" s="24" t="s">
        <v>157</v>
      </c>
      <c r="B142" s="25" t="s">
        <v>19</v>
      </c>
      <c r="C142" s="26" t="s">
        <v>431</v>
      </c>
      <c r="D142" s="27">
        <f>D146+D145</f>
        <v>7030800</v>
      </c>
      <c r="E142" s="27">
        <f>E143+E146+E145</f>
        <v>9349500</v>
      </c>
      <c r="F142" s="27">
        <f>F143+F146</f>
        <v>0</v>
      </c>
      <c r="G142" s="20">
        <f>G145+G146</f>
        <v>1057521.72</v>
      </c>
      <c r="H142" s="27">
        <f>H143+H146+H145</f>
        <v>1260479.46</v>
      </c>
      <c r="I142" s="27">
        <f>I146+I145</f>
        <v>0</v>
      </c>
      <c r="J142" s="20">
        <f t="shared" si="32"/>
        <v>15.04127154804574</v>
      </c>
      <c r="K142" s="20">
        <f t="shared" si="32"/>
        <v>13.481784694368681</v>
      </c>
      <c r="L142" s="20" t="e">
        <f t="shared" si="32"/>
        <v>#DIV/0!</v>
      </c>
      <c r="M142" s="7"/>
    </row>
    <row r="143" spans="1:13" ht="110.25" x14ac:dyDescent="0.25">
      <c r="A143" s="24" t="s">
        <v>158</v>
      </c>
      <c r="B143" s="25" t="s">
        <v>19</v>
      </c>
      <c r="C143" s="26" t="s">
        <v>432</v>
      </c>
      <c r="D143" s="27"/>
      <c r="E143" s="27">
        <f>E144</f>
        <v>2318700</v>
      </c>
      <c r="F143" s="27">
        <f>F144</f>
        <v>0</v>
      </c>
      <c r="G143" s="20"/>
      <c r="H143" s="27">
        <f>H144</f>
        <v>202957.74</v>
      </c>
      <c r="I143" s="27">
        <f>I144</f>
        <v>0</v>
      </c>
      <c r="J143" s="20" t="e">
        <f t="shared" si="32"/>
        <v>#DIV/0!</v>
      </c>
      <c r="K143" s="20">
        <f t="shared" si="32"/>
        <v>8.7530831931685853</v>
      </c>
      <c r="L143" s="20" t="e">
        <f t="shared" si="32"/>
        <v>#DIV/0!</v>
      </c>
      <c r="M143" s="7"/>
    </row>
    <row r="144" spans="1:13" ht="126" x14ac:dyDescent="0.25">
      <c r="A144" s="24" t="s">
        <v>159</v>
      </c>
      <c r="B144" s="25" t="s">
        <v>19</v>
      </c>
      <c r="C144" s="26" t="s">
        <v>433</v>
      </c>
      <c r="D144" s="27"/>
      <c r="E144" s="27">
        <v>2318700</v>
      </c>
      <c r="F144" s="27"/>
      <c r="G144" s="20"/>
      <c r="H144" s="27">
        <v>202957.74</v>
      </c>
      <c r="I144" s="27"/>
      <c r="J144" s="27" t="e">
        <f t="shared" ref="J144:J149" si="33">G144/D144*100</f>
        <v>#DIV/0!</v>
      </c>
      <c r="K144" s="27">
        <f t="shared" ref="K144:K149" si="34">H144/E144*100</f>
        <v>8.7530831931685853</v>
      </c>
      <c r="L144" s="27" t="e">
        <f t="shared" ref="L144:L149" si="35">I144/F144*100</f>
        <v>#DIV/0!</v>
      </c>
      <c r="M144" s="7"/>
    </row>
    <row r="145" spans="1:13" ht="15.75" x14ac:dyDescent="0.25">
      <c r="A145" s="24" t="s">
        <v>447</v>
      </c>
      <c r="B145" s="25" t="s">
        <v>19</v>
      </c>
      <c r="C145" s="26" t="s">
        <v>446</v>
      </c>
      <c r="D145" s="27">
        <f>E145</f>
        <v>7030800</v>
      </c>
      <c r="E145" s="27">
        <v>7030800</v>
      </c>
      <c r="F145" s="27"/>
      <c r="G145" s="20">
        <f>H145</f>
        <v>1057521.72</v>
      </c>
      <c r="H145" s="27">
        <v>1057521.72</v>
      </c>
      <c r="I145" s="27"/>
      <c r="J145" s="27"/>
      <c r="K145" s="27"/>
      <c r="L145" s="27"/>
      <c r="M145" s="7"/>
    </row>
    <row r="146" spans="1:13" ht="15.75" x14ac:dyDescent="0.25">
      <c r="A146" s="24" t="s">
        <v>434</v>
      </c>
      <c r="B146" s="48" t="s">
        <v>19</v>
      </c>
      <c r="C146" s="49" t="s">
        <v>435</v>
      </c>
      <c r="D146" s="50">
        <f>E146</f>
        <v>0</v>
      </c>
      <c r="E146" s="50">
        <f>E147</f>
        <v>0</v>
      </c>
      <c r="F146" s="50">
        <f>F148</f>
        <v>0</v>
      </c>
      <c r="G146" s="54">
        <f>H146</f>
        <v>0</v>
      </c>
      <c r="H146" s="50">
        <f>H147</f>
        <v>0</v>
      </c>
      <c r="I146" s="50">
        <f>I148</f>
        <v>0</v>
      </c>
      <c r="J146" s="50" t="e">
        <f t="shared" si="33"/>
        <v>#DIV/0!</v>
      </c>
      <c r="K146" s="50" t="e">
        <f t="shared" si="34"/>
        <v>#DIV/0!</v>
      </c>
      <c r="L146" s="50" t="e">
        <f t="shared" si="35"/>
        <v>#DIV/0!</v>
      </c>
      <c r="M146" s="7"/>
    </row>
    <row r="147" spans="1:13" ht="31.5" x14ac:dyDescent="0.25">
      <c r="A147" s="24" t="s">
        <v>441</v>
      </c>
      <c r="B147" s="25" t="s">
        <v>19</v>
      </c>
      <c r="C147" s="26" t="s">
        <v>436</v>
      </c>
      <c r="D147" s="27">
        <f>E147</f>
        <v>0</v>
      </c>
      <c r="E147" s="27"/>
      <c r="F147" s="27"/>
      <c r="G147" s="20">
        <f t="shared" si="19"/>
        <v>0</v>
      </c>
      <c r="H147" s="27"/>
      <c r="I147" s="27"/>
      <c r="J147" s="27" t="e">
        <f t="shared" si="33"/>
        <v>#DIV/0!</v>
      </c>
      <c r="K147" s="27" t="e">
        <f t="shared" si="34"/>
        <v>#DIV/0!</v>
      </c>
      <c r="L147" s="27" t="e">
        <f t="shared" si="35"/>
        <v>#DIV/0!</v>
      </c>
      <c r="M147" s="7"/>
    </row>
    <row r="148" spans="1:13" ht="31.5" x14ac:dyDescent="0.25">
      <c r="A148" s="24" t="s">
        <v>442</v>
      </c>
      <c r="B148" s="25" t="s">
        <v>19</v>
      </c>
      <c r="C148" s="26" t="s">
        <v>440</v>
      </c>
      <c r="D148" s="27"/>
      <c r="E148" s="27"/>
      <c r="F148" s="27"/>
      <c r="G148" s="20"/>
      <c r="H148" s="27"/>
      <c r="I148" s="27"/>
      <c r="J148" s="27" t="e">
        <f t="shared" si="33"/>
        <v>#DIV/0!</v>
      </c>
      <c r="K148" s="27" t="e">
        <f t="shared" si="34"/>
        <v>#DIV/0!</v>
      </c>
      <c r="L148" s="27" t="e">
        <f t="shared" si="35"/>
        <v>#DIV/0!</v>
      </c>
      <c r="M148" s="7"/>
    </row>
    <row r="149" spans="1:13" ht="63" x14ac:dyDescent="0.25">
      <c r="A149" s="24" t="s">
        <v>349</v>
      </c>
      <c r="B149" s="25" t="s">
        <v>19</v>
      </c>
      <c r="C149" s="26" t="s">
        <v>350</v>
      </c>
      <c r="D149" s="27">
        <f t="shared" si="21"/>
        <v>0</v>
      </c>
      <c r="E149" s="27"/>
      <c r="F149" s="27"/>
      <c r="G149" s="20">
        <f t="shared" si="19"/>
        <v>0</v>
      </c>
      <c r="H149" s="27"/>
      <c r="I149" s="27"/>
      <c r="J149" s="20" t="e">
        <f t="shared" si="33"/>
        <v>#DIV/0!</v>
      </c>
      <c r="K149" s="27" t="e">
        <f t="shared" si="34"/>
        <v>#DIV/0!</v>
      </c>
      <c r="L149" s="27" t="e">
        <f t="shared" si="35"/>
        <v>#DIV/0!</v>
      </c>
      <c r="M149" s="7"/>
    </row>
    <row r="150" spans="1:13" ht="94.5" x14ac:dyDescent="0.25">
      <c r="A150" s="24" t="s">
        <v>160</v>
      </c>
      <c r="B150" s="25" t="s">
        <v>19</v>
      </c>
      <c r="C150" s="26" t="s">
        <v>161</v>
      </c>
      <c r="D150" s="27">
        <f t="shared" si="21"/>
        <v>-2802800</v>
      </c>
      <c r="E150" s="27">
        <f>E151+E152</f>
        <v>-2802800</v>
      </c>
      <c r="F150" s="27">
        <f>F151+F152</f>
        <v>0</v>
      </c>
      <c r="G150" s="54">
        <f t="shared" si="19"/>
        <v>-2802790.72</v>
      </c>
      <c r="H150" s="27">
        <f>H151+H152</f>
        <v>-2802790.72</v>
      </c>
      <c r="I150" s="27">
        <f>I151+I152</f>
        <v>0</v>
      </c>
      <c r="J150" s="20">
        <f t="shared" ref="J150:L151" si="36">G150/D150*100</f>
        <v>99.999668902526054</v>
      </c>
      <c r="K150" s="20">
        <f t="shared" si="36"/>
        <v>99.999668902526054</v>
      </c>
      <c r="L150" s="20" t="e">
        <f t="shared" si="36"/>
        <v>#DIV/0!</v>
      </c>
      <c r="M150" s="7"/>
    </row>
    <row r="151" spans="1:13" ht="78.75" x14ac:dyDescent="0.25">
      <c r="A151" s="24" t="s">
        <v>162</v>
      </c>
      <c r="B151" s="25" t="s">
        <v>19</v>
      </c>
      <c r="C151" s="26" t="s">
        <v>437</v>
      </c>
      <c r="D151" s="27">
        <f t="shared" si="21"/>
        <v>-2802800</v>
      </c>
      <c r="E151" s="27">
        <v>-2802800</v>
      </c>
      <c r="F151" s="27"/>
      <c r="G151" s="20">
        <f t="shared" si="19"/>
        <v>-2802790.72</v>
      </c>
      <c r="H151" s="27">
        <v>-2802790.72</v>
      </c>
      <c r="I151" s="27"/>
      <c r="J151" s="20">
        <f t="shared" si="36"/>
        <v>99.999668902526054</v>
      </c>
      <c r="K151" s="20">
        <f t="shared" si="36"/>
        <v>99.999668902526054</v>
      </c>
      <c r="L151" s="20" t="e">
        <f t="shared" si="36"/>
        <v>#DIV/0!</v>
      </c>
      <c r="M151" s="7"/>
    </row>
    <row r="152" spans="1:13" ht="79.5" thickBot="1" x14ac:dyDescent="0.3">
      <c r="A152" s="24" t="s">
        <v>163</v>
      </c>
      <c r="B152" s="25" t="s">
        <v>19</v>
      </c>
      <c r="C152" s="26" t="s">
        <v>438</v>
      </c>
      <c r="D152" s="27">
        <f t="shared" si="21"/>
        <v>0</v>
      </c>
      <c r="E152" s="27"/>
      <c r="F152" s="27"/>
      <c r="G152" s="20">
        <f t="shared" si="19"/>
        <v>0</v>
      </c>
      <c r="H152" s="27"/>
      <c r="I152" s="27"/>
      <c r="J152" s="27"/>
      <c r="K152" s="27"/>
      <c r="L152" s="27"/>
      <c r="M152" s="7"/>
    </row>
    <row r="153" spans="1:13" x14ac:dyDescent="0.25">
      <c r="A153" s="8"/>
      <c r="B153" s="11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3" t="s">
        <v>164</v>
      </c>
    </row>
    <row r="154" spans="1:13" x14ac:dyDescent="0.25">
      <c r="A154" s="8"/>
      <c r="B154" s="8"/>
      <c r="C154" s="8"/>
      <c r="D154" s="13"/>
      <c r="E154" s="13"/>
      <c r="F154" s="13"/>
      <c r="G154" s="13"/>
      <c r="H154" s="13"/>
      <c r="I154" s="13"/>
      <c r="J154" s="13"/>
      <c r="K154" s="13"/>
      <c r="L154" s="13"/>
      <c r="M154" s="3" t="s">
        <v>164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9" workbookViewId="0">
      <selection activeCell="F73" sqref="F73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306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5" t="s">
        <v>0</v>
      </c>
      <c r="B4" s="125" t="s">
        <v>1</v>
      </c>
      <c r="C4" s="125" t="s">
        <v>165</v>
      </c>
      <c r="D4" s="127" t="s">
        <v>3</v>
      </c>
      <c r="E4" s="122"/>
      <c r="F4" s="122"/>
      <c r="G4" s="127" t="s">
        <v>4</v>
      </c>
      <c r="H4" s="122"/>
      <c r="I4" s="122"/>
      <c r="J4" s="120" t="s">
        <v>317</v>
      </c>
      <c r="K4" s="120" t="s">
        <v>318</v>
      </c>
      <c r="L4" s="120" t="s">
        <v>319</v>
      </c>
      <c r="M4" s="5"/>
    </row>
    <row r="5" spans="1:13" ht="140.44999999999999" customHeight="1" x14ac:dyDescent="0.25">
      <c r="A5" s="126"/>
      <c r="B5" s="126"/>
      <c r="C5" s="126"/>
      <c r="D5" s="18" t="s">
        <v>304</v>
      </c>
      <c r="E5" s="18" t="s">
        <v>166</v>
      </c>
      <c r="F5" s="18" t="s">
        <v>8</v>
      </c>
      <c r="G5" s="18" t="s">
        <v>304</v>
      </c>
      <c r="H5" s="18" t="s">
        <v>7</v>
      </c>
      <c r="I5" s="18" t="s">
        <v>8</v>
      </c>
      <c r="J5" s="121"/>
      <c r="K5" s="121"/>
      <c r="L5" s="121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328</v>
      </c>
      <c r="K6" s="19" t="s">
        <v>329</v>
      </c>
      <c r="L6" s="19" t="s">
        <v>330</v>
      </c>
      <c r="M6" s="5"/>
    </row>
    <row r="7" spans="1:13" ht="15.75" x14ac:dyDescent="0.25">
      <c r="A7" s="55" t="s">
        <v>167</v>
      </c>
      <c r="B7" s="52" t="s">
        <v>168</v>
      </c>
      <c r="C7" s="56" t="s">
        <v>339</v>
      </c>
      <c r="D7" s="50">
        <f t="shared" ref="D7:I7" si="0">D9+D18+D20+D25+D31+D38+D44+D47+D49+D54+D57+D59+D36</f>
        <v>577459505.29999995</v>
      </c>
      <c r="E7" s="50">
        <f t="shared" si="0"/>
        <v>446016305.29999995</v>
      </c>
      <c r="F7" s="50">
        <f t="shared" si="0"/>
        <v>150390200</v>
      </c>
      <c r="G7" s="50">
        <f t="shared" si="0"/>
        <v>113747881.03</v>
      </c>
      <c r="H7" s="50">
        <f t="shared" si="0"/>
        <v>105959257.92</v>
      </c>
      <c r="I7" s="50">
        <f t="shared" si="0"/>
        <v>11841980.85</v>
      </c>
      <c r="J7" s="50">
        <f>G7/D7*100</f>
        <v>19.697984012040127</v>
      </c>
      <c r="K7" s="50">
        <f>H7/E7*100</f>
        <v>23.756812623415097</v>
      </c>
      <c r="L7" s="50">
        <f>I7/F7*100</f>
        <v>7.8741705576560168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169</v>
      </c>
      <c r="B9" s="48" t="s">
        <v>170</v>
      </c>
      <c r="C9" s="49" t="s">
        <v>171</v>
      </c>
      <c r="D9" s="50">
        <f t="shared" ref="D9:I9" si="1">SUM(D10:D17)</f>
        <v>158861992.79000002</v>
      </c>
      <c r="E9" s="50">
        <f t="shared" si="1"/>
        <v>123839630.00999999</v>
      </c>
      <c r="F9" s="50">
        <f t="shared" si="1"/>
        <v>35022362.780000001</v>
      </c>
      <c r="G9" s="50">
        <f t="shared" si="1"/>
        <v>31249354.789999999</v>
      </c>
      <c r="H9" s="50">
        <f t="shared" si="1"/>
        <v>23531678.57</v>
      </c>
      <c r="I9" s="50">
        <f t="shared" si="1"/>
        <v>7717676.2199999997</v>
      </c>
      <c r="J9" s="50">
        <f t="shared" ref="J9:L12" si="2">G9/D9*100</f>
        <v>19.670755881369676</v>
      </c>
      <c r="K9" s="50">
        <f t="shared" si="2"/>
        <v>19.001735202293343</v>
      </c>
      <c r="L9" s="50">
        <f t="shared" si="2"/>
        <v>22.036423608767151</v>
      </c>
      <c r="M9" s="7"/>
    </row>
    <row r="10" spans="1:13" ht="47.25" x14ac:dyDescent="0.25">
      <c r="A10" s="57" t="s">
        <v>172</v>
      </c>
      <c r="B10" s="58" t="s">
        <v>170</v>
      </c>
      <c r="C10" s="59" t="s">
        <v>173</v>
      </c>
      <c r="D10" s="60">
        <f>E10+F10</f>
        <v>7994200.4100000001</v>
      </c>
      <c r="E10" s="60">
        <v>3000800</v>
      </c>
      <c r="F10" s="60">
        <v>4993400.41</v>
      </c>
      <c r="G10" s="60">
        <f>H10+I10</f>
        <v>1619233.0100000002</v>
      </c>
      <c r="H10" s="60">
        <v>464329.39</v>
      </c>
      <c r="I10" s="60">
        <v>1154903.6200000001</v>
      </c>
      <c r="J10" s="27">
        <f t="shared" si="2"/>
        <v>20.255096531911942</v>
      </c>
      <c r="K10" s="27">
        <f t="shared" si="2"/>
        <v>15.473520061316984</v>
      </c>
      <c r="L10" s="27">
        <f t="shared" si="2"/>
        <v>23.128600255792424</v>
      </c>
      <c r="M10" s="7"/>
    </row>
    <row r="11" spans="1:13" ht="78.75" x14ac:dyDescent="0.25">
      <c r="A11" s="57" t="s">
        <v>174</v>
      </c>
      <c r="B11" s="58" t="s">
        <v>170</v>
      </c>
      <c r="C11" s="59" t="s">
        <v>175</v>
      </c>
      <c r="D11" s="60">
        <f t="shared" ref="D11:D17" si="3">E11+F11</f>
        <v>146300</v>
      </c>
      <c r="E11" s="60">
        <v>95000</v>
      </c>
      <c r="F11" s="60">
        <v>51300</v>
      </c>
      <c r="G11" s="60">
        <f t="shared" ref="G11:G17" si="4">H11+I11</f>
        <v>20009.12</v>
      </c>
      <c r="H11" s="60">
        <v>20009.12</v>
      </c>
      <c r="I11" s="60"/>
      <c r="J11" s="27">
        <f t="shared" si="2"/>
        <v>13.676773752563227</v>
      </c>
      <c r="K11" s="27">
        <f t="shared" si="2"/>
        <v>21.062231578947369</v>
      </c>
      <c r="L11" s="27">
        <f t="shared" si="2"/>
        <v>0</v>
      </c>
      <c r="M11" s="7"/>
    </row>
    <row r="12" spans="1:13" ht="78.75" x14ac:dyDescent="0.25">
      <c r="A12" s="57" t="s">
        <v>176</v>
      </c>
      <c r="B12" s="58" t="s">
        <v>170</v>
      </c>
      <c r="C12" s="59" t="s">
        <v>177</v>
      </c>
      <c r="D12" s="60">
        <f t="shared" si="3"/>
        <v>57306208.230000004</v>
      </c>
      <c r="E12" s="60">
        <v>27386645.859999999</v>
      </c>
      <c r="F12" s="60">
        <v>29919562.370000001</v>
      </c>
      <c r="G12" s="60">
        <f>H12+I12</f>
        <v>11826402.559999999</v>
      </c>
      <c r="H12" s="60">
        <v>5263629.96</v>
      </c>
      <c r="I12" s="60">
        <v>6562772.5999999996</v>
      </c>
      <c r="J12" s="27">
        <f t="shared" si="2"/>
        <v>20.637210042818424</v>
      </c>
      <c r="K12" s="27">
        <f t="shared" si="2"/>
        <v>19.219695565888475</v>
      </c>
      <c r="L12" s="27">
        <f t="shared" si="2"/>
        <v>21.934721233023165</v>
      </c>
      <c r="M12" s="7"/>
    </row>
    <row r="13" spans="1:13" ht="15.75" x14ac:dyDescent="0.25">
      <c r="A13" s="57" t="s">
        <v>178</v>
      </c>
      <c r="B13" s="58" t="s">
        <v>170</v>
      </c>
      <c r="C13" s="59" t="s">
        <v>179</v>
      </c>
      <c r="D13" s="60">
        <f t="shared" si="3"/>
        <v>7300</v>
      </c>
      <c r="E13" s="60">
        <v>7300</v>
      </c>
      <c r="F13" s="60">
        <v>0</v>
      </c>
      <c r="G13" s="60">
        <f t="shared" si="4"/>
        <v>0</v>
      </c>
      <c r="H13" s="60"/>
      <c r="I13" s="60">
        <v>0</v>
      </c>
      <c r="J13" s="27"/>
      <c r="K13" s="27"/>
      <c r="L13" s="27"/>
      <c r="M13" s="7"/>
    </row>
    <row r="14" spans="1:13" ht="63" x14ac:dyDescent="0.25">
      <c r="A14" s="57" t="s">
        <v>180</v>
      </c>
      <c r="B14" s="58" t="s">
        <v>170</v>
      </c>
      <c r="C14" s="59" t="s">
        <v>181</v>
      </c>
      <c r="D14" s="60">
        <f t="shared" si="3"/>
        <v>20811476.350000001</v>
      </c>
      <c r="E14" s="60">
        <v>20811476.350000001</v>
      </c>
      <c r="F14" s="60">
        <v>0</v>
      </c>
      <c r="G14" s="60">
        <f t="shared" si="4"/>
        <v>3625182.2</v>
      </c>
      <c r="H14" s="60">
        <v>3625182.2</v>
      </c>
      <c r="I14" s="60">
        <v>0</v>
      </c>
      <c r="J14" s="27">
        <f>G14/D14*100</f>
        <v>17.419149603002577</v>
      </c>
      <c r="K14" s="27">
        <f>H14/E14*100</f>
        <v>17.419149603002577</v>
      </c>
      <c r="L14" s="27" t="e">
        <f>I14/F14*100</f>
        <v>#DIV/0!</v>
      </c>
      <c r="M14" s="7"/>
    </row>
    <row r="15" spans="1:13" ht="31.5" x14ac:dyDescent="0.25">
      <c r="A15" s="57" t="s">
        <v>182</v>
      </c>
      <c r="B15" s="58" t="s">
        <v>170</v>
      </c>
      <c r="C15" s="59" t="s">
        <v>183</v>
      </c>
      <c r="D15" s="60">
        <f t="shared" si="3"/>
        <v>0</v>
      </c>
      <c r="E15" s="60"/>
      <c r="F15" s="60"/>
      <c r="G15" s="60">
        <f t="shared" si="4"/>
        <v>0</v>
      </c>
      <c r="H15" s="60"/>
      <c r="I15" s="60"/>
      <c r="J15" s="27"/>
      <c r="K15" s="27" t="e">
        <f>H15/E15*100</f>
        <v>#DIV/0!</v>
      </c>
      <c r="L15" s="27" t="e">
        <f>I15/F15*100</f>
        <v>#DIV/0!</v>
      </c>
      <c r="M15" s="7"/>
    </row>
    <row r="16" spans="1:13" ht="15.75" x14ac:dyDescent="0.25">
      <c r="A16" s="57" t="s">
        <v>184</v>
      </c>
      <c r="B16" s="58" t="s">
        <v>170</v>
      </c>
      <c r="C16" s="59" t="s">
        <v>185</v>
      </c>
      <c r="D16" s="60">
        <f t="shared" si="3"/>
        <v>106000</v>
      </c>
      <c r="E16" s="60">
        <v>50000</v>
      </c>
      <c r="F16" s="60">
        <v>56000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186</v>
      </c>
      <c r="B17" s="58" t="s">
        <v>170</v>
      </c>
      <c r="C17" s="59" t="s">
        <v>187</v>
      </c>
      <c r="D17" s="60">
        <f t="shared" si="3"/>
        <v>72490507.799999997</v>
      </c>
      <c r="E17" s="60">
        <v>72488407.799999997</v>
      </c>
      <c r="F17" s="60">
        <v>2100</v>
      </c>
      <c r="G17" s="60">
        <f t="shared" si="4"/>
        <v>14158527.9</v>
      </c>
      <c r="H17" s="60">
        <v>14158527.9</v>
      </c>
      <c r="I17" s="60"/>
      <c r="J17" s="27">
        <f t="shared" ref="J17:J61" si="5">G17/D17*100</f>
        <v>19.531561206693603</v>
      </c>
      <c r="K17" s="27">
        <f t="shared" ref="K17:K61" si="6">H17/E17*100</f>
        <v>19.532127038938771</v>
      </c>
      <c r="L17" s="27">
        <f t="shared" ref="L17:L61" si="7">I17/F17*100</f>
        <v>0</v>
      </c>
      <c r="M17" s="7"/>
    </row>
    <row r="18" spans="1:13" ht="15.75" x14ac:dyDescent="0.25">
      <c r="A18" s="47" t="s">
        <v>188</v>
      </c>
      <c r="B18" s="48" t="s">
        <v>170</v>
      </c>
      <c r="C18" s="49" t="s">
        <v>189</v>
      </c>
      <c r="D18" s="50">
        <f>D19</f>
        <v>877700</v>
      </c>
      <c r="E18" s="50">
        <f>E19</f>
        <v>0</v>
      </c>
      <c r="F18" s="50">
        <f>F19</f>
        <v>877700</v>
      </c>
      <c r="G18" s="50">
        <f>G19</f>
        <v>192821.39</v>
      </c>
      <c r="H18" s="50">
        <v>0</v>
      </c>
      <c r="I18" s="50">
        <f>I19</f>
        <v>192821.39</v>
      </c>
      <c r="J18" s="50">
        <f t="shared" si="5"/>
        <v>21.968940412441608</v>
      </c>
      <c r="K18" s="50" t="e">
        <f t="shared" si="6"/>
        <v>#DIV/0!</v>
      </c>
      <c r="L18" s="50">
        <f t="shared" si="7"/>
        <v>21.968940412441608</v>
      </c>
      <c r="M18" s="7"/>
    </row>
    <row r="19" spans="1:13" ht="31.5" x14ac:dyDescent="0.25">
      <c r="A19" s="57" t="s">
        <v>190</v>
      </c>
      <c r="B19" s="58" t="s">
        <v>170</v>
      </c>
      <c r="C19" s="59" t="s">
        <v>191</v>
      </c>
      <c r="D19" s="60">
        <f>E19+F19</f>
        <v>877700</v>
      </c>
      <c r="E19" s="60"/>
      <c r="F19" s="60">
        <v>877700</v>
      </c>
      <c r="G19" s="60">
        <f>H19+I19</f>
        <v>192821.39</v>
      </c>
      <c r="H19" s="60">
        <v>0</v>
      </c>
      <c r="I19" s="60">
        <v>192821.39</v>
      </c>
      <c r="J19" s="27">
        <f t="shared" si="5"/>
        <v>21.968940412441608</v>
      </c>
      <c r="K19" s="27" t="e">
        <f t="shared" si="6"/>
        <v>#DIV/0!</v>
      </c>
      <c r="L19" s="27">
        <f t="shared" si="7"/>
        <v>21.968940412441608</v>
      </c>
      <c r="M19" s="7"/>
    </row>
    <row r="20" spans="1:13" ht="47.25" x14ac:dyDescent="0.25">
      <c r="A20" s="47" t="s">
        <v>192</v>
      </c>
      <c r="B20" s="48" t="s">
        <v>170</v>
      </c>
      <c r="C20" s="49" t="s">
        <v>193</v>
      </c>
      <c r="D20" s="50">
        <f t="shared" ref="D20:I20" si="8">D22+D23+D21+D24</f>
        <v>9790500</v>
      </c>
      <c r="E20" s="50">
        <f t="shared" si="8"/>
        <v>8967000</v>
      </c>
      <c r="F20" s="50">
        <f t="shared" si="8"/>
        <v>823500</v>
      </c>
      <c r="G20" s="50">
        <f t="shared" si="8"/>
        <v>1700126.13</v>
      </c>
      <c r="H20" s="50">
        <f t="shared" si="8"/>
        <v>1688518.13</v>
      </c>
      <c r="I20" s="50">
        <f t="shared" si="8"/>
        <v>11608</v>
      </c>
      <c r="J20" s="50">
        <f t="shared" si="5"/>
        <v>17.365059292170983</v>
      </c>
      <c r="K20" s="50">
        <f t="shared" si="6"/>
        <v>18.830357198617151</v>
      </c>
      <c r="L20" s="50">
        <f t="shared" si="7"/>
        <v>1.4095931997571343</v>
      </c>
      <c r="M20" s="7"/>
    </row>
    <row r="21" spans="1:13" ht="15.75" x14ac:dyDescent="0.25">
      <c r="A21" s="57" t="s">
        <v>315</v>
      </c>
      <c r="B21" s="58" t="s">
        <v>170</v>
      </c>
      <c r="C21" s="59" t="s">
        <v>316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194</v>
      </c>
      <c r="B22" s="58" t="s">
        <v>170</v>
      </c>
      <c r="C22" s="59" t="s">
        <v>195</v>
      </c>
      <c r="D22" s="60">
        <f>E22+F22</f>
        <v>9320500</v>
      </c>
      <c r="E22" s="60">
        <v>8967000</v>
      </c>
      <c r="F22" s="60">
        <v>353500</v>
      </c>
      <c r="G22" s="60">
        <f>H22+I22</f>
        <v>1700126.13</v>
      </c>
      <c r="H22" s="60">
        <v>1688518.13</v>
      </c>
      <c r="I22" s="60">
        <v>11608</v>
      </c>
      <c r="J22" s="27">
        <f t="shared" si="5"/>
        <v>18.240718094522826</v>
      </c>
      <c r="K22" s="27">
        <f t="shared" si="6"/>
        <v>18.830357198617151</v>
      </c>
      <c r="L22" s="27">
        <f t="shared" si="7"/>
        <v>3.2837340876944836</v>
      </c>
      <c r="M22" s="7"/>
    </row>
    <row r="23" spans="1:13" ht="15.75" x14ac:dyDescent="0.25">
      <c r="A23" s="57" t="s">
        <v>196</v>
      </c>
      <c r="B23" s="58" t="s">
        <v>170</v>
      </c>
      <c r="C23" s="59" t="s">
        <v>197</v>
      </c>
      <c r="D23" s="60">
        <f>E23+F23</f>
        <v>470000</v>
      </c>
      <c r="E23" s="60"/>
      <c r="F23" s="60">
        <v>470000</v>
      </c>
      <c r="G23" s="60">
        <f>H23+I23</f>
        <v>0</v>
      </c>
      <c r="H23" s="60">
        <v>0</v>
      </c>
      <c r="I23" s="60"/>
      <c r="J23" s="27">
        <f t="shared" si="5"/>
        <v>0</v>
      </c>
      <c r="K23" s="27" t="e">
        <f t="shared" si="6"/>
        <v>#DIV/0!</v>
      </c>
      <c r="L23" s="27">
        <f t="shared" si="7"/>
        <v>0</v>
      </c>
      <c r="M23" s="7"/>
    </row>
    <row r="24" spans="1:13" ht="47.25" x14ac:dyDescent="0.25">
      <c r="A24" s="57" t="s">
        <v>331</v>
      </c>
      <c r="B24" s="58" t="s">
        <v>170</v>
      </c>
      <c r="C24" s="59" t="s">
        <v>332</v>
      </c>
      <c r="D24" s="60">
        <f>E24+F24</f>
        <v>0</v>
      </c>
      <c r="E24" s="60"/>
      <c r="F24" s="60"/>
      <c r="G24" s="60">
        <f>H24+I24</f>
        <v>0</v>
      </c>
      <c r="H24" s="60"/>
      <c r="I24" s="60"/>
      <c r="J24" s="27" t="e">
        <f t="shared" si="5"/>
        <v>#DIV/0!</v>
      </c>
      <c r="K24" s="27" t="e">
        <f t="shared" si="6"/>
        <v>#DIV/0!</v>
      </c>
      <c r="L24" s="27"/>
      <c r="M24" s="7"/>
    </row>
    <row r="25" spans="1:13" ht="15.75" x14ac:dyDescent="0.25">
      <c r="A25" s="47" t="s">
        <v>198</v>
      </c>
      <c r="B25" s="48" t="s">
        <v>170</v>
      </c>
      <c r="C25" s="49" t="s">
        <v>199</v>
      </c>
      <c r="D25" s="50">
        <f>D26+D27+D28+D29+D30</f>
        <v>3402900</v>
      </c>
      <c r="E25" s="50">
        <f t="shared" ref="E25:I25" si="9">E26+E27+E28+E29+E30</f>
        <v>451100</v>
      </c>
      <c r="F25" s="50">
        <f t="shared" si="9"/>
        <v>2951800</v>
      </c>
      <c r="G25" s="50">
        <f t="shared" si="9"/>
        <v>553590.39999999991</v>
      </c>
      <c r="H25" s="50">
        <f t="shared" si="9"/>
        <v>27335.29</v>
      </c>
      <c r="I25" s="50">
        <f t="shared" si="9"/>
        <v>526255.11</v>
      </c>
      <c r="J25" s="50">
        <f t="shared" si="5"/>
        <v>16.268194775044812</v>
      </c>
      <c r="K25" s="50">
        <f t="shared" si="6"/>
        <v>6.0596962979383733</v>
      </c>
      <c r="L25" s="50">
        <f t="shared" si="7"/>
        <v>17.82827799986449</v>
      </c>
      <c r="M25" s="7"/>
    </row>
    <row r="26" spans="1:13" ht="15.75" x14ac:dyDescent="0.25">
      <c r="A26" s="57" t="s">
        <v>200</v>
      </c>
      <c r="B26" s="58" t="s">
        <v>170</v>
      </c>
      <c r="C26" s="59" t="s">
        <v>201</v>
      </c>
      <c r="D26" s="60">
        <f>E26+F26</f>
        <v>240500</v>
      </c>
      <c r="E26" s="60">
        <v>120000</v>
      </c>
      <c r="F26" s="60">
        <v>120500</v>
      </c>
      <c r="G26" s="60">
        <f>H26+I26</f>
        <v>57404.42</v>
      </c>
      <c r="H26" s="60">
        <v>27335.29</v>
      </c>
      <c r="I26" s="60">
        <v>30069.13</v>
      </c>
      <c r="J26" s="27">
        <f t="shared" si="5"/>
        <v>23.868781704781703</v>
      </c>
      <c r="K26" s="27">
        <f t="shared" si="6"/>
        <v>22.779408333333333</v>
      </c>
      <c r="L26" s="27">
        <f t="shared" si="7"/>
        <v>24.953634854771785</v>
      </c>
      <c r="M26" s="7"/>
    </row>
    <row r="27" spans="1:13" ht="15.75" x14ac:dyDescent="0.25">
      <c r="A27" s="57" t="s">
        <v>202</v>
      </c>
      <c r="B27" s="58" t="s">
        <v>170</v>
      </c>
      <c r="C27" s="59" t="s">
        <v>203</v>
      </c>
      <c r="D27" s="60">
        <f t="shared" ref="D27:D30" si="10">E27+F27</f>
        <v>126000</v>
      </c>
      <c r="E27" s="60">
        <v>126000</v>
      </c>
      <c r="F27" s="60">
        <v>0</v>
      </c>
      <c r="G27" s="60">
        <f t="shared" ref="G27:G28" si="11">H27+I27</f>
        <v>0</v>
      </c>
      <c r="H27" s="60"/>
      <c r="I27" s="60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7" t="s">
        <v>204</v>
      </c>
      <c r="B28" s="58" t="s">
        <v>170</v>
      </c>
      <c r="C28" s="59" t="s">
        <v>205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206</v>
      </c>
      <c r="B29" s="58" t="s">
        <v>170</v>
      </c>
      <c r="C29" s="59" t="s">
        <v>207</v>
      </c>
      <c r="D29" s="60">
        <f t="shared" si="10"/>
        <v>2523300</v>
      </c>
      <c r="E29" s="60"/>
      <c r="F29" s="60">
        <v>2523300</v>
      </c>
      <c r="G29" s="60">
        <f>H29+I29</f>
        <v>463435.98</v>
      </c>
      <c r="H29" s="60">
        <v>0</v>
      </c>
      <c r="I29" s="60">
        <v>463435.98</v>
      </c>
      <c r="J29" s="27">
        <f t="shared" si="5"/>
        <v>18.366265604565449</v>
      </c>
      <c r="K29" s="27" t="e">
        <f t="shared" si="6"/>
        <v>#DIV/0!</v>
      </c>
      <c r="L29" s="27">
        <f t="shared" si="7"/>
        <v>18.366265604565449</v>
      </c>
      <c r="M29" s="7"/>
    </row>
    <row r="30" spans="1:13" ht="31.5" x14ac:dyDescent="0.25">
      <c r="A30" s="57" t="s">
        <v>208</v>
      </c>
      <c r="B30" s="58" t="s">
        <v>170</v>
      </c>
      <c r="C30" s="59" t="s">
        <v>209</v>
      </c>
      <c r="D30" s="60">
        <f t="shared" si="10"/>
        <v>513100</v>
      </c>
      <c r="E30" s="60">
        <v>205100</v>
      </c>
      <c r="F30" s="60">
        <v>308000</v>
      </c>
      <c r="G30" s="60">
        <f>H30+I30</f>
        <v>32750</v>
      </c>
      <c r="H30" s="60"/>
      <c r="I30" s="60">
        <v>32750</v>
      </c>
      <c r="J30" s="27">
        <f t="shared" si="5"/>
        <v>6.3827713895926719</v>
      </c>
      <c r="K30" s="27">
        <f t="shared" si="6"/>
        <v>0</v>
      </c>
      <c r="L30" s="27">
        <f t="shared" si="7"/>
        <v>10.633116883116884</v>
      </c>
      <c r="M30" s="7"/>
    </row>
    <row r="31" spans="1:13" ht="31.5" x14ac:dyDescent="0.25">
      <c r="A31" s="47" t="s">
        <v>210</v>
      </c>
      <c r="B31" s="48" t="s">
        <v>170</v>
      </c>
      <c r="C31" s="49" t="s">
        <v>211</v>
      </c>
      <c r="D31" s="50">
        <f>D32+D33+D34+D35</f>
        <v>107980995.22</v>
      </c>
      <c r="E31" s="50">
        <f>E32+E33+E34+E35</f>
        <v>85880</v>
      </c>
      <c r="F31" s="50">
        <f t="shared" ref="F31:I31" si="12">F32+F33+F34</f>
        <v>107895115.22</v>
      </c>
      <c r="G31" s="50">
        <f>G32+G33+G34+G35</f>
        <v>2877009.39</v>
      </c>
      <c r="H31" s="50">
        <f>H32+H33+H34+H35</f>
        <v>20880</v>
      </c>
      <c r="I31" s="50">
        <f t="shared" si="12"/>
        <v>2856129.39</v>
      </c>
      <c r="J31" s="50">
        <f t="shared" si="5"/>
        <v>2.6643664323878418</v>
      </c>
      <c r="K31" s="50">
        <f t="shared" si="6"/>
        <v>24.31299487657196</v>
      </c>
      <c r="L31" s="50">
        <f t="shared" si="7"/>
        <v>2.6471350293998976</v>
      </c>
      <c r="M31" s="7"/>
    </row>
    <row r="32" spans="1:13" ht="15.75" x14ac:dyDescent="0.25">
      <c r="A32" s="57" t="s">
        <v>212</v>
      </c>
      <c r="B32" s="58" t="s">
        <v>170</v>
      </c>
      <c r="C32" s="59" t="s">
        <v>213</v>
      </c>
      <c r="D32" s="60">
        <f>E32+F32</f>
        <v>77336515.219999999</v>
      </c>
      <c r="E32" s="60">
        <v>0</v>
      </c>
      <c r="F32" s="60">
        <v>77336515.219999999</v>
      </c>
      <c r="G32" s="60">
        <f>H32+I32</f>
        <v>1378464.19</v>
      </c>
      <c r="H32" s="60">
        <v>0</v>
      </c>
      <c r="I32" s="60">
        <v>1378464.19</v>
      </c>
      <c r="J32" s="27">
        <f t="shared" si="5"/>
        <v>1.7824234594468968</v>
      </c>
      <c r="K32" s="27" t="e">
        <f t="shared" si="6"/>
        <v>#DIV/0!</v>
      </c>
      <c r="L32" s="27">
        <f t="shared" si="7"/>
        <v>1.7824234594468968</v>
      </c>
      <c r="M32" s="7"/>
    </row>
    <row r="33" spans="1:13" ht="15.75" x14ac:dyDescent="0.25">
      <c r="A33" s="57" t="s">
        <v>214</v>
      </c>
      <c r="B33" s="58" t="s">
        <v>170</v>
      </c>
      <c r="C33" s="59" t="s">
        <v>215</v>
      </c>
      <c r="D33" s="60">
        <f t="shared" ref="D33:D35" si="13">E33+F33</f>
        <v>22934700</v>
      </c>
      <c r="E33" s="60"/>
      <c r="F33" s="60">
        <v>22934700</v>
      </c>
      <c r="G33" s="60">
        <f>H33+I33</f>
        <v>701844.06</v>
      </c>
      <c r="H33" s="60">
        <v>0</v>
      </c>
      <c r="I33" s="60">
        <v>701844.06</v>
      </c>
      <c r="J33" s="27">
        <f t="shared" si="5"/>
        <v>3.0601841750709626</v>
      </c>
      <c r="K33" s="27" t="e">
        <f t="shared" si="6"/>
        <v>#DIV/0!</v>
      </c>
      <c r="L33" s="27">
        <f t="shared" si="7"/>
        <v>3.0601841750709626</v>
      </c>
      <c r="M33" s="7"/>
    </row>
    <row r="34" spans="1:13" ht="15.75" x14ac:dyDescent="0.25">
      <c r="A34" s="57" t="s">
        <v>216</v>
      </c>
      <c r="B34" s="58" t="s">
        <v>170</v>
      </c>
      <c r="C34" s="59" t="s">
        <v>217</v>
      </c>
      <c r="D34" s="60">
        <f t="shared" si="13"/>
        <v>7623900</v>
      </c>
      <c r="E34" s="60">
        <v>0</v>
      </c>
      <c r="F34" s="60">
        <v>7623900</v>
      </c>
      <c r="G34" s="60">
        <f>H34+I34</f>
        <v>775821.14</v>
      </c>
      <c r="H34" s="60">
        <v>0</v>
      </c>
      <c r="I34" s="60">
        <v>775821.14</v>
      </c>
      <c r="J34" s="27">
        <f t="shared" si="5"/>
        <v>10.176171513267487</v>
      </c>
      <c r="K34" s="27" t="e">
        <f t="shared" si="6"/>
        <v>#DIV/0!</v>
      </c>
      <c r="L34" s="27">
        <f t="shared" si="7"/>
        <v>10.176171513267487</v>
      </c>
      <c r="M34" s="7"/>
    </row>
    <row r="35" spans="1:13" ht="31.5" x14ac:dyDescent="0.25">
      <c r="A35" s="57" t="s">
        <v>334</v>
      </c>
      <c r="B35" s="58" t="s">
        <v>170</v>
      </c>
      <c r="C35" s="59" t="s">
        <v>335</v>
      </c>
      <c r="D35" s="60">
        <f t="shared" si="13"/>
        <v>85880</v>
      </c>
      <c r="E35" s="60">
        <v>85880</v>
      </c>
      <c r="F35" s="60">
        <v>0</v>
      </c>
      <c r="G35" s="60">
        <f t="shared" ref="G35" si="14">H35+I35</f>
        <v>20880</v>
      </c>
      <c r="H35" s="60">
        <v>20880</v>
      </c>
      <c r="I35" s="60">
        <v>0</v>
      </c>
      <c r="J35" s="27">
        <f t="shared" si="5"/>
        <v>24.31299487657196</v>
      </c>
      <c r="K35" s="27">
        <f t="shared" si="6"/>
        <v>24.31299487657196</v>
      </c>
      <c r="L35" s="27" t="e">
        <f t="shared" si="7"/>
        <v>#DIV/0!</v>
      </c>
      <c r="M35" s="7"/>
    </row>
    <row r="36" spans="1:13" ht="15.75" x14ac:dyDescent="0.25">
      <c r="A36" s="47" t="s">
        <v>324</v>
      </c>
      <c r="B36" s="48" t="s">
        <v>170</v>
      </c>
      <c r="C36" s="49" t="s">
        <v>326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325</v>
      </c>
      <c r="B37" s="58" t="s">
        <v>170</v>
      </c>
      <c r="C37" s="49" t="s">
        <v>327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218</v>
      </c>
      <c r="B38" s="48" t="s">
        <v>170</v>
      </c>
      <c r="C38" s="49" t="s">
        <v>219</v>
      </c>
      <c r="D38" s="50">
        <f>D39+D40+D42+D43+D41</f>
        <v>246250995.28999999</v>
      </c>
      <c r="E38" s="50">
        <f>E39+E40+E42+E43+E41</f>
        <v>246250995.28999999</v>
      </c>
      <c r="F38" s="50">
        <v>0</v>
      </c>
      <c r="G38" s="50">
        <f>G39+G40+G42+G43+G41</f>
        <v>62987580.710000001</v>
      </c>
      <c r="H38" s="50">
        <f>H39+H40+H42+H43+H41</f>
        <v>62987580.710000001</v>
      </c>
      <c r="I38" s="50">
        <v>0</v>
      </c>
      <c r="J38" s="50">
        <f t="shared" si="5"/>
        <v>25.578609595393527</v>
      </c>
      <c r="K38" s="50">
        <f t="shared" si="6"/>
        <v>25.578609595393527</v>
      </c>
      <c r="L38" s="50" t="e">
        <f t="shared" si="7"/>
        <v>#DIV/0!</v>
      </c>
      <c r="M38" s="7"/>
    </row>
    <row r="39" spans="1:13" ht="15.75" x14ac:dyDescent="0.25">
      <c r="A39" s="57" t="s">
        <v>220</v>
      </c>
      <c r="B39" s="58" t="s">
        <v>170</v>
      </c>
      <c r="C39" s="59" t="s">
        <v>221</v>
      </c>
      <c r="D39" s="60">
        <f>E39+F39</f>
        <v>57208381.890000001</v>
      </c>
      <c r="E39" s="60">
        <v>57208381.890000001</v>
      </c>
      <c r="F39" s="60">
        <v>0</v>
      </c>
      <c r="G39" s="60">
        <f>H39+I39</f>
        <v>14010019.550000001</v>
      </c>
      <c r="H39" s="60">
        <v>14010019.550000001</v>
      </c>
      <c r="I39" s="60">
        <v>0</v>
      </c>
      <c r="J39" s="27">
        <f t="shared" si="5"/>
        <v>24.489452571719994</v>
      </c>
      <c r="K39" s="27">
        <f t="shared" si="6"/>
        <v>24.489452571719994</v>
      </c>
      <c r="L39" s="27" t="e">
        <f t="shared" si="7"/>
        <v>#DIV/0!</v>
      </c>
      <c r="M39" s="7"/>
    </row>
    <row r="40" spans="1:13" ht="15.75" x14ac:dyDescent="0.25">
      <c r="A40" s="57" t="s">
        <v>222</v>
      </c>
      <c r="B40" s="58" t="s">
        <v>170</v>
      </c>
      <c r="C40" s="59" t="s">
        <v>223</v>
      </c>
      <c r="D40" s="60">
        <f t="shared" ref="D40:D43" si="15">E40+F40</f>
        <v>135783665.84</v>
      </c>
      <c r="E40" s="60">
        <v>135783665.84</v>
      </c>
      <c r="F40" s="60">
        <v>0</v>
      </c>
      <c r="G40" s="60">
        <f t="shared" ref="G40:G43" si="16">H40+I40</f>
        <v>35448130.799999997</v>
      </c>
      <c r="H40" s="60">
        <v>35448130.799999997</v>
      </c>
      <c r="I40" s="60">
        <v>0</v>
      </c>
      <c r="J40" s="27">
        <f t="shared" si="5"/>
        <v>26.106329197040623</v>
      </c>
      <c r="K40" s="27">
        <f t="shared" si="6"/>
        <v>26.106329197040623</v>
      </c>
      <c r="L40" s="27" t="e">
        <f t="shared" si="7"/>
        <v>#DIV/0!</v>
      </c>
      <c r="M40" s="7"/>
    </row>
    <row r="41" spans="1:13" ht="15.75" x14ac:dyDescent="0.25">
      <c r="A41" s="57" t="s">
        <v>342</v>
      </c>
      <c r="B41" s="58" t="s">
        <v>170</v>
      </c>
      <c r="C41" s="59" t="s">
        <v>343</v>
      </c>
      <c r="D41" s="60">
        <f t="shared" si="15"/>
        <v>34705812.729999997</v>
      </c>
      <c r="E41" s="60">
        <v>34705812.729999997</v>
      </c>
      <c r="F41" s="60">
        <v>0</v>
      </c>
      <c r="G41" s="60">
        <f t="shared" si="16"/>
        <v>9311792.6300000008</v>
      </c>
      <c r="H41" s="60">
        <v>9311792.6300000008</v>
      </c>
      <c r="I41" s="60">
        <v>0</v>
      </c>
      <c r="J41" s="27">
        <f t="shared" ref="J41" si="17">G41/D41*100</f>
        <v>26.830642758441464</v>
      </c>
      <c r="K41" s="27">
        <f t="shared" ref="K41" si="18">H41/E41*100</f>
        <v>26.830642758441464</v>
      </c>
      <c r="L41" s="27" t="e">
        <f t="shared" si="7"/>
        <v>#DIV/0!</v>
      </c>
      <c r="M41" s="7"/>
    </row>
    <row r="42" spans="1:13" ht="31.5" x14ac:dyDescent="0.25">
      <c r="A42" s="57" t="s">
        <v>224</v>
      </c>
      <c r="B42" s="58" t="s">
        <v>170</v>
      </c>
      <c r="C42" s="59" t="s">
        <v>225</v>
      </c>
      <c r="D42" s="60">
        <f t="shared" si="15"/>
        <v>1002600</v>
      </c>
      <c r="E42" s="60">
        <v>1002600</v>
      </c>
      <c r="F42" s="60">
        <v>0</v>
      </c>
      <c r="G42" s="60">
        <f t="shared" si="16"/>
        <v>2400</v>
      </c>
      <c r="H42" s="60">
        <v>2400</v>
      </c>
      <c r="I42" s="27">
        <v>0</v>
      </c>
      <c r="J42" s="27">
        <f t="shared" si="5"/>
        <v>0.23937761819269898</v>
      </c>
      <c r="K42" s="27">
        <f t="shared" si="6"/>
        <v>0.23937761819269898</v>
      </c>
      <c r="L42" s="27" t="e">
        <f t="shared" si="7"/>
        <v>#DIV/0!</v>
      </c>
      <c r="M42" s="7"/>
    </row>
    <row r="43" spans="1:13" ht="15.75" x14ac:dyDescent="0.25">
      <c r="A43" s="57" t="s">
        <v>226</v>
      </c>
      <c r="B43" s="58" t="s">
        <v>170</v>
      </c>
      <c r="C43" s="59" t="s">
        <v>227</v>
      </c>
      <c r="D43" s="60">
        <f t="shared" si="15"/>
        <v>17550534.829999998</v>
      </c>
      <c r="E43" s="60">
        <v>17550534.829999998</v>
      </c>
      <c r="F43" s="60">
        <v>0</v>
      </c>
      <c r="G43" s="60">
        <f t="shared" si="16"/>
        <v>4215237.7300000004</v>
      </c>
      <c r="H43" s="60">
        <v>4215237.7300000004</v>
      </c>
      <c r="I43" s="27">
        <v>0</v>
      </c>
      <c r="J43" s="27">
        <f t="shared" si="5"/>
        <v>24.017716672626328</v>
      </c>
      <c r="K43" s="27">
        <f t="shared" si="6"/>
        <v>24.017716672626328</v>
      </c>
      <c r="L43" s="27" t="e">
        <f t="shared" si="7"/>
        <v>#DIV/0!</v>
      </c>
      <c r="M43" s="7"/>
    </row>
    <row r="44" spans="1:13" ht="15.75" x14ac:dyDescent="0.25">
      <c r="A44" s="47" t="s">
        <v>228</v>
      </c>
      <c r="B44" s="48" t="s">
        <v>170</v>
      </c>
      <c r="C44" s="49" t="s">
        <v>229</v>
      </c>
      <c r="D44" s="50">
        <f>D45+D46</f>
        <v>34069522</v>
      </c>
      <c r="E44" s="50">
        <f t="shared" ref="E44:I44" si="19">E45+E46</f>
        <v>35537200</v>
      </c>
      <c r="F44" s="50">
        <f t="shared" si="19"/>
        <v>532322</v>
      </c>
      <c r="G44" s="50">
        <f>H44+I44</f>
        <v>9755183.2799999993</v>
      </c>
      <c r="H44" s="50">
        <f t="shared" si="19"/>
        <v>9654583.2799999993</v>
      </c>
      <c r="I44" s="50">
        <f t="shared" si="19"/>
        <v>100600</v>
      </c>
      <c r="J44" s="50">
        <f t="shared" si="5"/>
        <v>28.633167439214436</v>
      </c>
      <c r="K44" s="50">
        <f t="shared" si="6"/>
        <v>27.167540717895612</v>
      </c>
      <c r="L44" s="50">
        <f t="shared" si="7"/>
        <v>18.89833596958232</v>
      </c>
      <c r="M44" s="7"/>
    </row>
    <row r="45" spans="1:13" ht="15.75" x14ac:dyDescent="0.25">
      <c r="A45" s="57" t="s">
        <v>230</v>
      </c>
      <c r="B45" s="58" t="s">
        <v>170</v>
      </c>
      <c r="C45" s="59" t="s">
        <v>231</v>
      </c>
      <c r="D45" s="60">
        <f>E45+F45-2000000</f>
        <v>29779522</v>
      </c>
      <c r="E45" s="60">
        <v>31247200</v>
      </c>
      <c r="F45" s="60">
        <v>532322</v>
      </c>
      <c r="G45" s="60">
        <f>H45+I45</f>
        <v>8552488.7599999998</v>
      </c>
      <c r="H45" s="60">
        <v>8451888.7599999998</v>
      </c>
      <c r="I45" s="60">
        <v>100600</v>
      </c>
      <c r="J45" s="27">
        <f t="shared" si="5"/>
        <v>28.71936211736374</v>
      </c>
      <c r="K45" s="27">
        <f t="shared" si="6"/>
        <v>27.048467574694691</v>
      </c>
      <c r="L45" s="27">
        <f t="shared" si="7"/>
        <v>18.89833596958232</v>
      </c>
      <c r="M45" s="7"/>
    </row>
    <row r="46" spans="1:13" ht="31.5" x14ac:dyDescent="0.25">
      <c r="A46" s="57" t="s">
        <v>232</v>
      </c>
      <c r="B46" s="58" t="s">
        <v>170</v>
      </c>
      <c r="C46" s="59" t="s">
        <v>233</v>
      </c>
      <c r="D46" s="60">
        <f>E46+F46</f>
        <v>4290000</v>
      </c>
      <c r="E46" s="60">
        <v>4290000</v>
      </c>
      <c r="F46" s="60">
        <v>0</v>
      </c>
      <c r="G46" s="60">
        <f>H46+I46</f>
        <v>1202694.52</v>
      </c>
      <c r="H46" s="60">
        <v>1202694.52</v>
      </c>
      <c r="I46" s="60"/>
      <c r="J46" s="27">
        <f t="shared" si="5"/>
        <v>28.034837296037296</v>
      </c>
      <c r="K46" s="27">
        <f t="shared" si="6"/>
        <v>28.034837296037296</v>
      </c>
      <c r="L46" s="27" t="e">
        <f t="shared" si="7"/>
        <v>#DIV/0!</v>
      </c>
      <c r="M46" s="7"/>
    </row>
    <row r="47" spans="1:13" ht="15.75" x14ac:dyDescent="0.25">
      <c r="A47" s="47" t="s">
        <v>320</v>
      </c>
      <c r="B47" s="48" t="s">
        <v>170</v>
      </c>
      <c r="C47" s="49" t="s">
        <v>322</v>
      </c>
      <c r="D47" s="61">
        <f t="shared" ref="D47:I47" si="20">D48</f>
        <v>30000</v>
      </c>
      <c r="E47" s="61">
        <f t="shared" si="20"/>
        <v>30000</v>
      </c>
      <c r="F47" s="61">
        <f t="shared" si="20"/>
        <v>0</v>
      </c>
      <c r="G47" s="61">
        <f t="shared" si="20"/>
        <v>30000</v>
      </c>
      <c r="H47" s="61">
        <f t="shared" si="20"/>
        <v>30000</v>
      </c>
      <c r="I47" s="61">
        <f t="shared" si="20"/>
        <v>0</v>
      </c>
      <c r="J47" s="50">
        <f t="shared" si="5"/>
        <v>100</v>
      </c>
      <c r="K47" s="50">
        <f t="shared" si="6"/>
        <v>100</v>
      </c>
      <c r="L47" s="50" t="e">
        <f t="shared" si="7"/>
        <v>#DIV/0!</v>
      </c>
      <c r="M47" s="7"/>
    </row>
    <row r="48" spans="1:13" ht="31.5" x14ac:dyDescent="0.25">
      <c r="A48" s="57" t="s">
        <v>321</v>
      </c>
      <c r="B48" s="58" t="s">
        <v>170</v>
      </c>
      <c r="C48" s="59" t="s">
        <v>323</v>
      </c>
      <c r="D48" s="60">
        <f>E48+F48</f>
        <v>30000</v>
      </c>
      <c r="E48" s="60">
        <v>30000</v>
      </c>
      <c r="F48" s="60">
        <v>0</v>
      </c>
      <c r="G48" s="60">
        <f>H48+I48</f>
        <v>30000</v>
      </c>
      <c r="H48" s="60">
        <v>30000</v>
      </c>
      <c r="I48" s="60">
        <v>0</v>
      </c>
      <c r="J48" s="27">
        <f t="shared" si="5"/>
        <v>100</v>
      </c>
      <c r="K48" s="27">
        <f t="shared" si="6"/>
        <v>100</v>
      </c>
      <c r="L48" s="27" t="e">
        <f t="shared" si="7"/>
        <v>#DIV/0!</v>
      </c>
      <c r="M48" s="7"/>
    </row>
    <row r="49" spans="1:13" ht="15.75" x14ac:dyDescent="0.25">
      <c r="A49" s="47" t="s">
        <v>234</v>
      </c>
      <c r="B49" s="48" t="s">
        <v>170</v>
      </c>
      <c r="C49" s="49" t="s">
        <v>235</v>
      </c>
      <c r="D49" s="50">
        <f t="shared" ref="D49:I49" si="21">SUM(D50:D53)</f>
        <v>15766700</v>
      </c>
      <c r="E49" s="50">
        <f t="shared" si="21"/>
        <v>15279200</v>
      </c>
      <c r="F49" s="50">
        <f t="shared" si="21"/>
        <v>487500</v>
      </c>
      <c r="G49" s="50">
        <f t="shared" si="21"/>
        <v>4289035.9400000004</v>
      </c>
      <c r="H49" s="50">
        <f t="shared" si="21"/>
        <v>4152052.94</v>
      </c>
      <c r="I49" s="50">
        <f t="shared" si="21"/>
        <v>136983</v>
      </c>
      <c r="J49" s="50">
        <f t="shared" si="5"/>
        <v>27.203130268223536</v>
      </c>
      <c r="K49" s="50">
        <f t="shared" si="6"/>
        <v>27.174544086077805</v>
      </c>
      <c r="L49" s="50">
        <f t="shared" si="7"/>
        <v>28.099076923076922</v>
      </c>
      <c r="M49" s="7"/>
    </row>
    <row r="50" spans="1:13" ht="15.75" x14ac:dyDescent="0.25">
      <c r="A50" s="57" t="s">
        <v>236</v>
      </c>
      <c r="B50" s="58" t="s">
        <v>170</v>
      </c>
      <c r="C50" s="59" t="s">
        <v>237</v>
      </c>
      <c r="D50" s="60">
        <f>E50+F50</f>
        <v>1537500</v>
      </c>
      <c r="E50" s="60">
        <v>1050000</v>
      </c>
      <c r="F50" s="60">
        <v>487500</v>
      </c>
      <c r="G50" s="60">
        <f>H50+I50</f>
        <v>1186124.01</v>
      </c>
      <c r="H50" s="60">
        <v>1049141.01</v>
      </c>
      <c r="I50" s="60">
        <v>136983</v>
      </c>
      <c r="J50" s="27">
        <f t="shared" si="5"/>
        <v>77.146277073170737</v>
      </c>
      <c r="K50" s="27">
        <f t="shared" si="6"/>
        <v>99.918191428571433</v>
      </c>
      <c r="L50" s="27">
        <f t="shared" si="7"/>
        <v>28.099076923076922</v>
      </c>
      <c r="M50" s="7"/>
    </row>
    <row r="51" spans="1:13" ht="15.75" x14ac:dyDescent="0.25">
      <c r="A51" s="57" t="s">
        <v>238</v>
      </c>
      <c r="B51" s="58" t="s">
        <v>170</v>
      </c>
      <c r="C51" s="59" t="s">
        <v>239</v>
      </c>
      <c r="D51" s="60">
        <f t="shared" ref="D51:D53" si="22">E51+F51</f>
        <v>10530000</v>
      </c>
      <c r="E51" s="60">
        <v>10530000</v>
      </c>
      <c r="F51" s="60">
        <v>0</v>
      </c>
      <c r="G51" s="60">
        <f t="shared" ref="G51:G53" si="23">H51+I51</f>
        <v>2436496.3199999998</v>
      </c>
      <c r="H51" s="60">
        <v>2436496.3199999998</v>
      </c>
      <c r="I51" s="60">
        <v>0</v>
      </c>
      <c r="J51" s="27">
        <f t="shared" si="5"/>
        <v>23.138616524216523</v>
      </c>
      <c r="K51" s="27">
        <f t="shared" si="6"/>
        <v>23.138616524216523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170</v>
      </c>
      <c r="C52" s="59" t="s">
        <v>352</v>
      </c>
      <c r="D52" s="60">
        <f>E52+F52</f>
        <v>1437600</v>
      </c>
      <c r="E52" s="60">
        <v>1437600</v>
      </c>
      <c r="F52" s="60"/>
      <c r="G52" s="60">
        <f t="shared" si="23"/>
        <v>140000</v>
      </c>
      <c r="H52" s="60">
        <v>140000</v>
      </c>
      <c r="I52" s="60"/>
      <c r="J52" s="27">
        <f t="shared" si="5"/>
        <v>9.7384529771841954</v>
      </c>
      <c r="K52" s="27">
        <f t="shared" si="6"/>
        <v>9.7384529771841954</v>
      </c>
      <c r="L52" s="27" t="e">
        <f t="shared" si="7"/>
        <v>#DIV/0!</v>
      </c>
      <c r="M52" s="7"/>
    </row>
    <row r="53" spans="1:13" ht="31.5" x14ac:dyDescent="0.25">
      <c r="A53" s="57" t="s">
        <v>240</v>
      </c>
      <c r="B53" s="58" t="s">
        <v>170</v>
      </c>
      <c r="C53" s="59" t="s">
        <v>405</v>
      </c>
      <c r="D53" s="60">
        <f t="shared" si="22"/>
        <v>2261600</v>
      </c>
      <c r="E53" s="60">
        <v>2261600</v>
      </c>
      <c r="F53" s="60">
        <v>0</v>
      </c>
      <c r="G53" s="60">
        <f t="shared" si="23"/>
        <v>526415.61</v>
      </c>
      <c r="H53" s="60">
        <v>526415.61</v>
      </c>
      <c r="I53" s="60">
        <v>0</v>
      </c>
      <c r="J53" s="27">
        <f t="shared" si="5"/>
        <v>23.276247347010965</v>
      </c>
      <c r="K53" s="27">
        <f t="shared" si="6"/>
        <v>23.276247347010965</v>
      </c>
      <c r="L53" s="27" t="e">
        <f t="shared" si="7"/>
        <v>#DIV/0!</v>
      </c>
      <c r="M53" s="7"/>
    </row>
    <row r="54" spans="1:13" ht="15.75" x14ac:dyDescent="0.25">
      <c r="A54" s="47" t="s">
        <v>241</v>
      </c>
      <c r="B54" s="48" t="s">
        <v>170</v>
      </c>
      <c r="C54" s="49" t="s">
        <v>242</v>
      </c>
      <c r="D54" s="50">
        <f t="shared" ref="D54:I54" si="24">D55+D56</f>
        <v>418200</v>
      </c>
      <c r="E54" s="50">
        <f t="shared" si="24"/>
        <v>20200</v>
      </c>
      <c r="F54" s="50">
        <f t="shared" si="24"/>
        <v>398000</v>
      </c>
      <c r="G54" s="50">
        <f t="shared" si="24"/>
        <v>113179</v>
      </c>
      <c r="H54" s="50">
        <f t="shared" si="24"/>
        <v>16229</v>
      </c>
      <c r="I54" s="50">
        <f t="shared" si="24"/>
        <v>96950</v>
      </c>
      <c r="J54" s="50">
        <f t="shared" si="5"/>
        <v>27.063366810138689</v>
      </c>
      <c r="K54" s="50">
        <f t="shared" si="6"/>
        <v>80.341584158415841</v>
      </c>
      <c r="L54" s="50">
        <f t="shared" si="7"/>
        <v>24.359296482412059</v>
      </c>
      <c r="M54" s="7"/>
    </row>
    <row r="55" spans="1:13" ht="15.75" x14ac:dyDescent="0.25">
      <c r="A55" s="57" t="s">
        <v>243</v>
      </c>
      <c r="B55" s="58" t="s">
        <v>170</v>
      </c>
      <c r="C55" s="59" t="s">
        <v>244</v>
      </c>
      <c r="D55" s="60">
        <f>E55+F55</f>
        <v>38600</v>
      </c>
      <c r="E55" s="60">
        <v>20200</v>
      </c>
      <c r="F55" s="60">
        <v>18400</v>
      </c>
      <c r="G55" s="60">
        <f>H55+I55</f>
        <v>21179</v>
      </c>
      <c r="H55" s="60">
        <v>16229</v>
      </c>
      <c r="I55" s="60">
        <v>4950</v>
      </c>
      <c r="J55" s="27">
        <f t="shared" si="5"/>
        <v>54.867875647668399</v>
      </c>
      <c r="K55" s="27">
        <f t="shared" si="6"/>
        <v>80.341584158415841</v>
      </c>
      <c r="L55" s="27">
        <f t="shared" si="7"/>
        <v>26.902173913043477</v>
      </c>
      <c r="M55" s="7"/>
    </row>
    <row r="56" spans="1:13" ht="31.5" x14ac:dyDescent="0.25">
      <c r="A56" s="57" t="s">
        <v>245</v>
      </c>
      <c r="B56" s="58" t="s">
        <v>170</v>
      </c>
      <c r="C56" s="59" t="s">
        <v>246</v>
      </c>
      <c r="D56" s="60">
        <f>E56+F56</f>
        <v>379600</v>
      </c>
      <c r="E56" s="60">
        <v>0</v>
      </c>
      <c r="F56" s="60">
        <v>379600</v>
      </c>
      <c r="G56" s="60">
        <f>H56+I56</f>
        <v>92000</v>
      </c>
      <c r="H56" s="60">
        <v>0</v>
      </c>
      <c r="I56" s="60">
        <v>92000</v>
      </c>
      <c r="J56" s="27">
        <f t="shared" si="5"/>
        <v>24.236037934668072</v>
      </c>
      <c r="K56" s="27" t="e">
        <f t="shared" si="6"/>
        <v>#DIV/0!</v>
      </c>
      <c r="L56" s="27">
        <f t="shared" si="7"/>
        <v>24.236037934668072</v>
      </c>
      <c r="M56" s="7"/>
    </row>
    <row r="57" spans="1:13" ht="47.25" x14ac:dyDescent="0.25">
      <c r="A57" s="47" t="s">
        <v>247</v>
      </c>
      <c r="B57" s="48" t="s">
        <v>170</v>
      </c>
      <c r="C57" s="49" t="s">
        <v>248</v>
      </c>
      <c r="D57" s="50">
        <f t="shared" ref="D57:I57" si="25">D58</f>
        <v>10000</v>
      </c>
      <c r="E57" s="50">
        <f t="shared" si="25"/>
        <v>10000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>
        <f t="shared" si="5"/>
        <v>0</v>
      </c>
      <c r="K57" s="50">
        <f t="shared" si="6"/>
        <v>0</v>
      </c>
      <c r="L57" s="50" t="e">
        <f t="shared" si="7"/>
        <v>#DIV/0!</v>
      </c>
      <c r="M57" s="7"/>
    </row>
    <row r="58" spans="1:13" ht="31.5" x14ac:dyDescent="0.25">
      <c r="A58" s="57" t="s">
        <v>249</v>
      </c>
      <c r="B58" s="58" t="s">
        <v>170</v>
      </c>
      <c r="C58" s="59" t="s">
        <v>250</v>
      </c>
      <c r="D58" s="60">
        <f>E58+F58</f>
        <v>10000</v>
      </c>
      <c r="E58" s="60">
        <v>10000</v>
      </c>
      <c r="F58" s="60">
        <v>0</v>
      </c>
      <c r="G58" s="60">
        <f>H58+I58</f>
        <v>0</v>
      </c>
      <c r="H58" s="60"/>
      <c r="I58" s="60">
        <v>0</v>
      </c>
      <c r="J58" s="27">
        <f t="shared" si="5"/>
        <v>0</v>
      </c>
      <c r="K58" s="27">
        <f t="shared" si="6"/>
        <v>0</v>
      </c>
      <c r="L58" s="27" t="e">
        <f t="shared" si="7"/>
        <v>#DIV/0!</v>
      </c>
      <c r="M58" s="7"/>
    </row>
    <row r="59" spans="1:13" ht="78.75" x14ac:dyDescent="0.25">
      <c r="A59" s="47" t="s">
        <v>251</v>
      </c>
      <c r="B59" s="48" t="s">
        <v>170</v>
      </c>
      <c r="C59" s="49" t="s">
        <v>252</v>
      </c>
      <c r="D59" s="50">
        <f t="shared" ref="D59:G59" si="26">D61</f>
        <v>0</v>
      </c>
      <c r="E59" s="50">
        <f>E61+E60</f>
        <v>15545100</v>
      </c>
      <c r="F59" s="50">
        <f>F61+F60</f>
        <v>1401900</v>
      </c>
      <c r="G59" s="50">
        <f t="shared" si="26"/>
        <v>0</v>
      </c>
      <c r="H59" s="50">
        <f>H61+H60</f>
        <v>3850400</v>
      </c>
      <c r="I59" s="50">
        <f>I61+I60</f>
        <v>202957.74</v>
      </c>
      <c r="J59" s="50" t="e">
        <f t="shared" si="5"/>
        <v>#DIV/0!</v>
      </c>
      <c r="K59" s="50">
        <f t="shared" si="6"/>
        <v>24.769219882792648</v>
      </c>
      <c r="L59" s="50">
        <f t="shared" si="7"/>
        <v>14.47733361866039</v>
      </c>
      <c r="M59" s="7"/>
    </row>
    <row r="60" spans="1:13" ht="31.5" x14ac:dyDescent="0.25">
      <c r="A60" s="57" t="s">
        <v>253</v>
      </c>
      <c r="B60" s="48"/>
      <c r="C60" s="59" t="s">
        <v>353</v>
      </c>
      <c r="D60" s="50"/>
      <c r="E60" s="27">
        <v>15545100</v>
      </c>
      <c r="F60" s="50"/>
      <c r="G60" s="50"/>
      <c r="H60" s="27">
        <v>3850400</v>
      </c>
      <c r="I60" s="50"/>
      <c r="J60" s="50"/>
      <c r="K60" s="50"/>
      <c r="L60" s="50"/>
      <c r="M60" s="7"/>
    </row>
    <row r="61" spans="1:13" ht="32.25" thickBot="1" x14ac:dyDescent="0.3">
      <c r="A61" s="57" t="s">
        <v>253</v>
      </c>
      <c r="B61" s="58" t="s">
        <v>170</v>
      </c>
      <c r="C61" s="59" t="s">
        <v>254</v>
      </c>
      <c r="D61" s="60"/>
      <c r="E61" s="60"/>
      <c r="F61" s="60">
        <v>1401900</v>
      </c>
      <c r="G61" s="60"/>
      <c r="H61" s="60"/>
      <c r="I61" s="60">
        <v>202957.74</v>
      </c>
      <c r="J61" s="27" t="e">
        <f t="shared" si="5"/>
        <v>#DIV/0!</v>
      </c>
      <c r="K61" s="27" t="e">
        <f t="shared" si="6"/>
        <v>#DIV/0!</v>
      </c>
      <c r="L61" s="27">
        <f t="shared" si="7"/>
        <v>14.47733361866039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255</v>
      </c>
      <c r="B63" s="41">
        <v>450</v>
      </c>
      <c r="C63" s="42" t="s">
        <v>20</v>
      </c>
      <c r="D63" s="43">
        <f>Доходы!D9-Расходы!D7</f>
        <v>-20560296.329999924</v>
      </c>
      <c r="E63" s="43">
        <f>Доходы!E9-Расходы!E7</f>
        <v>-11622605.299999952</v>
      </c>
      <c r="F63" s="43">
        <f>Доходы!F9-Расходы!F7</f>
        <v>-10020891.030000001</v>
      </c>
      <c r="G63" s="43">
        <f>Доходы!G9-Расходы!G7</f>
        <v>16897152.74000001</v>
      </c>
      <c r="H63" s="43">
        <f>Доходы!H9-Расходы!H7</f>
        <v>18726411.239999995</v>
      </c>
      <c r="I63" s="43">
        <f>Доходы!I9-Расходы!I7</f>
        <v>-1829258.5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workbookViewId="0">
      <selection activeCell="E14" sqref="E1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8"/>
      <c r="B2" s="129"/>
      <c r="C2" s="129"/>
      <c r="D2" s="29" t="s">
        <v>307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5" t="s">
        <v>0</v>
      </c>
      <c r="B4" s="125" t="s">
        <v>1</v>
      </c>
      <c r="C4" s="125" t="s">
        <v>256</v>
      </c>
      <c r="D4" s="127" t="s">
        <v>3</v>
      </c>
      <c r="E4" s="122"/>
      <c r="F4" s="122"/>
      <c r="G4" s="122" t="s">
        <v>4</v>
      </c>
      <c r="H4" s="122"/>
      <c r="I4" s="122"/>
      <c r="J4" s="5"/>
    </row>
    <row r="5" spans="1:10" ht="139.5" customHeight="1" x14ac:dyDescent="0.25">
      <c r="A5" s="126"/>
      <c r="B5" s="126"/>
      <c r="C5" s="126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257</v>
      </c>
      <c r="B7" s="86" t="s">
        <v>258</v>
      </c>
      <c r="C7" s="87" t="s">
        <v>20</v>
      </c>
      <c r="D7" s="88">
        <f>D9+D20</f>
        <v>21643496.329999954</v>
      </c>
      <c r="E7" s="88">
        <f>E9+E20</f>
        <v>11622605.299999952</v>
      </c>
      <c r="F7" s="89">
        <f>F20</f>
        <v>10020891.030000001</v>
      </c>
      <c r="G7" s="88">
        <f>G9+G20</f>
        <v>-16897152.739999995</v>
      </c>
      <c r="H7" s="88">
        <f>H9+H20</f>
        <v>-18726411.239999995</v>
      </c>
      <c r="I7" s="90">
        <f>I9+I20</f>
        <v>1829258.5</v>
      </c>
      <c r="J7" s="71"/>
    </row>
    <row r="8" spans="1:10" ht="19.5" customHeight="1" x14ac:dyDescent="0.25">
      <c r="A8" s="78" t="s">
        <v>259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260</v>
      </c>
      <c r="B9" s="95" t="s">
        <v>261</v>
      </c>
      <c r="C9" s="96" t="s">
        <v>20</v>
      </c>
      <c r="D9" s="97">
        <f>E9</f>
        <v>2530000</v>
      </c>
      <c r="E9" s="97">
        <f>E11</f>
        <v>2530000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262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263</v>
      </c>
      <c r="B11" s="100" t="s">
        <v>261</v>
      </c>
      <c r="C11" s="101" t="s">
        <v>264</v>
      </c>
      <c r="D11" s="97">
        <f>E11</f>
        <v>2530000</v>
      </c>
      <c r="E11" s="97">
        <f>E12</f>
        <v>2530000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265</v>
      </c>
      <c r="B12" s="100" t="s">
        <v>261</v>
      </c>
      <c r="C12" s="101" t="s">
        <v>266</v>
      </c>
      <c r="D12" s="97">
        <f>E12</f>
        <v>2530000</v>
      </c>
      <c r="E12" s="97">
        <f>E13</f>
        <v>2530000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267</v>
      </c>
      <c r="B13" s="100" t="s">
        <v>261</v>
      </c>
      <c r="C13" s="101" t="s">
        <v>268</v>
      </c>
      <c r="D13" s="97">
        <f>E13</f>
        <v>2530000</v>
      </c>
      <c r="E13" s="97">
        <v>2530000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269</v>
      </c>
      <c r="B14" s="100" t="s">
        <v>261</v>
      </c>
      <c r="C14" s="101" t="s">
        <v>270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271</v>
      </c>
      <c r="B15" s="100" t="s">
        <v>261</v>
      </c>
      <c r="C15" s="101" t="s">
        <v>272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273</v>
      </c>
      <c r="B16" s="100" t="s">
        <v>261</v>
      </c>
      <c r="C16" s="101" t="s">
        <v>274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275</v>
      </c>
      <c r="B17" s="100" t="s">
        <v>261</v>
      </c>
      <c r="C17" s="101" t="s">
        <v>276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277</v>
      </c>
      <c r="B18" s="95" t="s">
        <v>278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262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279</v>
      </c>
      <c r="B20" s="95" t="s">
        <v>280</v>
      </c>
      <c r="C20" s="96" t="s">
        <v>20</v>
      </c>
      <c r="D20" s="97">
        <f>E20+F20</f>
        <v>19113496.329999954</v>
      </c>
      <c r="E20" s="97">
        <f>E21</f>
        <v>9092605.2999999523</v>
      </c>
      <c r="F20" s="97">
        <f>F21</f>
        <v>10020891.030000001</v>
      </c>
      <c r="G20" s="108">
        <f>H20+I20</f>
        <v>-16897152.739999995</v>
      </c>
      <c r="H20" s="97">
        <f>H21</f>
        <v>-18726411.239999995</v>
      </c>
      <c r="I20" s="106">
        <f>I21</f>
        <v>1829258.5</v>
      </c>
      <c r="J20" s="71"/>
    </row>
    <row r="21" spans="1:10" ht="33.75" customHeight="1" x14ac:dyDescent="0.25">
      <c r="A21" s="81" t="s">
        <v>281</v>
      </c>
      <c r="B21" s="100" t="s">
        <v>280</v>
      </c>
      <c r="C21" s="101" t="s">
        <v>282</v>
      </c>
      <c r="D21" s="97">
        <f t="shared" ref="D21:D31" si="0">E21+F21</f>
        <v>19113496.329999954</v>
      </c>
      <c r="E21" s="97">
        <f>E22+E27</f>
        <v>9092605.2999999523</v>
      </c>
      <c r="F21" s="97">
        <f>F22+F27</f>
        <v>10020891.030000001</v>
      </c>
      <c r="G21" s="97">
        <f t="shared" ref="G21:G31" si="1">H21+I21</f>
        <v>-16897152.739999995</v>
      </c>
      <c r="H21" s="97">
        <f>H22+H27</f>
        <v>-18726411.239999995</v>
      </c>
      <c r="I21" s="106">
        <f>I22+I27</f>
        <v>1829258.5</v>
      </c>
      <c r="J21" s="71"/>
    </row>
    <row r="22" spans="1:10" ht="24.75" customHeight="1" x14ac:dyDescent="0.25">
      <c r="A22" s="79" t="s">
        <v>283</v>
      </c>
      <c r="B22" s="95" t="s">
        <v>284</v>
      </c>
      <c r="C22" s="96" t="s">
        <v>20</v>
      </c>
      <c r="D22" s="97">
        <f t="shared" si="0"/>
        <v>-577293008.97000003</v>
      </c>
      <c r="E22" s="97">
        <f>E23</f>
        <v>-436923700</v>
      </c>
      <c r="F22" s="97">
        <f>F23</f>
        <v>-140369308.97</v>
      </c>
      <c r="G22" s="104">
        <f t="shared" si="1"/>
        <v>-134698391.50999999</v>
      </c>
      <c r="H22" s="104">
        <f>H23</f>
        <v>-124685669.16</v>
      </c>
      <c r="I22" s="106">
        <f>I23</f>
        <v>-10012722.35</v>
      </c>
      <c r="J22" s="71"/>
    </row>
    <row r="23" spans="1:10" ht="15" customHeight="1" x14ac:dyDescent="0.25">
      <c r="A23" s="81" t="s">
        <v>285</v>
      </c>
      <c r="B23" s="100" t="s">
        <v>284</v>
      </c>
      <c r="C23" s="101" t="s">
        <v>286</v>
      </c>
      <c r="D23" s="97">
        <f t="shared" si="0"/>
        <v>-577293008.97000003</v>
      </c>
      <c r="E23" s="97">
        <f>E24</f>
        <v>-436923700</v>
      </c>
      <c r="F23" s="97">
        <f>F24</f>
        <v>-140369308.97</v>
      </c>
      <c r="G23" s="104">
        <f t="shared" si="1"/>
        <v>-134698391.50999999</v>
      </c>
      <c r="H23" s="104">
        <f>H24</f>
        <v>-124685669.16</v>
      </c>
      <c r="I23" s="106">
        <f>I24</f>
        <v>-10012722.35</v>
      </c>
      <c r="J23" s="71"/>
    </row>
    <row r="24" spans="1:10" ht="34.5" customHeight="1" x14ac:dyDescent="0.25">
      <c r="A24" s="81" t="s">
        <v>287</v>
      </c>
      <c r="B24" s="100" t="s">
        <v>284</v>
      </c>
      <c r="C24" s="101" t="s">
        <v>288</v>
      </c>
      <c r="D24" s="97">
        <f t="shared" si="0"/>
        <v>-577293008.97000003</v>
      </c>
      <c r="E24" s="97">
        <f>E25+E26</f>
        <v>-436923700</v>
      </c>
      <c r="F24" s="97">
        <f>F25+F26</f>
        <v>-140369308.97</v>
      </c>
      <c r="G24" s="104">
        <f t="shared" si="1"/>
        <v>-134698391.50999999</v>
      </c>
      <c r="H24" s="104">
        <f>H25+H26</f>
        <v>-124685669.16</v>
      </c>
      <c r="I24" s="105">
        <f>I25+I26</f>
        <v>-10012722.35</v>
      </c>
      <c r="J24" s="71"/>
    </row>
    <row r="25" spans="1:10" ht="30.75" customHeight="1" x14ac:dyDescent="0.25">
      <c r="A25" s="81" t="s">
        <v>289</v>
      </c>
      <c r="B25" s="100" t="s">
        <v>284</v>
      </c>
      <c r="C25" s="101" t="s">
        <v>290</v>
      </c>
      <c r="D25" s="97">
        <f t="shared" si="0"/>
        <v>-436923700</v>
      </c>
      <c r="E25" s="97">
        <f>-(Доходы!E9+Источники!E9)</f>
        <v>-436923700</v>
      </c>
      <c r="F25" s="97"/>
      <c r="G25" s="104">
        <f t="shared" si="1"/>
        <v>-124685669.16</v>
      </c>
      <c r="H25" s="97">
        <f>-(Доходы!H9+Источники!H9)</f>
        <v>-124685669.16</v>
      </c>
      <c r="I25" s="105"/>
      <c r="J25" s="71"/>
    </row>
    <row r="26" spans="1:10" ht="30.75" customHeight="1" x14ac:dyDescent="0.25">
      <c r="A26" s="81" t="s">
        <v>291</v>
      </c>
      <c r="B26" s="100" t="s">
        <v>284</v>
      </c>
      <c r="C26" s="101" t="s">
        <v>292</v>
      </c>
      <c r="D26" s="97">
        <f t="shared" si="0"/>
        <v>-140369308.97</v>
      </c>
      <c r="E26" s="97"/>
      <c r="F26" s="97">
        <f>-(Доходы!F9)</f>
        <v>-140369308.97</v>
      </c>
      <c r="G26" s="104">
        <f t="shared" si="1"/>
        <v>-10012722.35</v>
      </c>
      <c r="H26" s="97"/>
      <c r="I26" s="106">
        <f>-(Доходы!I9)</f>
        <v>-10012722.35</v>
      </c>
      <c r="J26" s="71"/>
    </row>
    <row r="27" spans="1:10" ht="24.75" customHeight="1" x14ac:dyDescent="0.25">
      <c r="A27" s="79" t="s">
        <v>293</v>
      </c>
      <c r="B27" s="95" t="s">
        <v>294</v>
      </c>
      <c r="C27" s="96" t="s">
        <v>20</v>
      </c>
      <c r="D27" s="97">
        <f t="shared" si="0"/>
        <v>596406505.29999995</v>
      </c>
      <c r="E27" s="97">
        <f>E28</f>
        <v>446016305.29999995</v>
      </c>
      <c r="F27" s="97">
        <f>F28</f>
        <v>150390200</v>
      </c>
      <c r="G27" s="104">
        <f t="shared" si="1"/>
        <v>117801238.77</v>
      </c>
      <c r="H27" s="104">
        <f>H28</f>
        <v>105959257.92</v>
      </c>
      <c r="I27" s="106">
        <f>I28</f>
        <v>11841980.85</v>
      </c>
      <c r="J27" s="71"/>
    </row>
    <row r="28" spans="1:10" ht="35.25" customHeight="1" x14ac:dyDescent="0.25">
      <c r="A28" s="81" t="s">
        <v>295</v>
      </c>
      <c r="B28" s="100" t="s">
        <v>294</v>
      </c>
      <c r="C28" s="101" t="s">
        <v>296</v>
      </c>
      <c r="D28" s="97">
        <f t="shared" si="0"/>
        <v>596406505.29999995</v>
      </c>
      <c r="E28" s="97">
        <f>E29</f>
        <v>446016305.29999995</v>
      </c>
      <c r="F28" s="97">
        <f>F29</f>
        <v>150390200</v>
      </c>
      <c r="G28" s="104">
        <f t="shared" si="1"/>
        <v>117801238.77</v>
      </c>
      <c r="H28" s="104">
        <f>H29</f>
        <v>105959257.92</v>
      </c>
      <c r="I28" s="106">
        <f>I29</f>
        <v>11841980.85</v>
      </c>
      <c r="J28" s="71"/>
    </row>
    <row r="29" spans="1:10" ht="36.75" customHeight="1" x14ac:dyDescent="0.25">
      <c r="A29" s="81" t="s">
        <v>297</v>
      </c>
      <c r="B29" s="100" t="s">
        <v>294</v>
      </c>
      <c r="C29" s="101" t="s">
        <v>298</v>
      </c>
      <c r="D29" s="97">
        <f t="shared" si="0"/>
        <v>596406505.29999995</v>
      </c>
      <c r="E29" s="97">
        <f>E30+E31</f>
        <v>446016305.29999995</v>
      </c>
      <c r="F29" s="97">
        <f>F30+F31</f>
        <v>150390200</v>
      </c>
      <c r="G29" s="104">
        <f t="shared" si="1"/>
        <v>117801238.77</v>
      </c>
      <c r="H29" s="104">
        <f>H30+H31</f>
        <v>105959257.92</v>
      </c>
      <c r="I29" s="106">
        <f>I30+I31</f>
        <v>11841980.85</v>
      </c>
      <c r="J29" s="71"/>
    </row>
    <row r="30" spans="1:10" ht="31.5" customHeight="1" x14ac:dyDescent="0.25">
      <c r="A30" s="81" t="s">
        <v>299</v>
      </c>
      <c r="B30" s="100" t="s">
        <v>294</v>
      </c>
      <c r="C30" s="101" t="s">
        <v>300</v>
      </c>
      <c r="D30" s="97">
        <f t="shared" si="0"/>
        <v>446016305.29999995</v>
      </c>
      <c r="E30" s="97">
        <f>Расходы!E7</f>
        <v>446016305.29999995</v>
      </c>
      <c r="F30" s="97"/>
      <c r="G30" s="104">
        <f t="shared" si="1"/>
        <v>105959257.92</v>
      </c>
      <c r="H30" s="104">
        <f>Расходы!H7</f>
        <v>105959257.92</v>
      </c>
      <c r="I30" s="105"/>
      <c r="J30" s="71"/>
    </row>
    <row r="31" spans="1:10" ht="31.5" customHeight="1" thickBot="1" x14ac:dyDescent="0.3">
      <c r="A31" s="81" t="s">
        <v>301</v>
      </c>
      <c r="B31" s="109" t="s">
        <v>294</v>
      </c>
      <c r="C31" s="110" t="s">
        <v>302</v>
      </c>
      <c r="D31" s="111">
        <f t="shared" si="0"/>
        <v>150390200</v>
      </c>
      <c r="E31" s="111"/>
      <c r="F31" s="111">
        <f>Расходы!F7</f>
        <v>150390200</v>
      </c>
      <c r="G31" s="112">
        <f t="shared" si="1"/>
        <v>11841980.85</v>
      </c>
      <c r="H31" s="112"/>
      <c r="I31" s="113">
        <f>Расходы!I7</f>
        <v>11841980.85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2021-04-12T02:42:16Z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